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etup" state="visible" r:id="rId4"/>
    <sheet sheetId="2" name="Sites &amp; posts" state="visible" r:id="rId5"/>
    <sheet sheetId="3" name="Guards" state="visible" r:id="rId6"/>
    <sheet sheetId="4" name="4-week roster" state="visible" r:id="rId7"/>
    <sheet sheetId="5" name="Hours summary" state="visible" r:id="rId8"/>
    <sheet sheetId="6" name="Legend &amp; notes" state="visible" r:id="rId9"/>
  </sheets>
  <calcPr calcId="171027"/>
</workbook>
</file>

<file path=xl/sharedStrings.xml><?xml version="1.0" encoding="utf-8"?>
<sst xmlns="http://schemas.openxmlformats.org/spreadsheetml/2006/main" count="292" uniqueCount="169">
  <si>
    <t>Security Guard Roster - Setup</t>
  </si>
  <si>
    <t>Pick a 24/7 pattern and a cycle start date. The roster, coverage check and hours update from here. | Created with RosterElf</t>
  </si>
  <si>
    <t>Setting</t>
  </si>
  <si>
    <t>Your value</t>
  </si>
  <si>
    <t>How it works</t>
  </si>
  <si>
    <t>Roster pattern</t>
  </si>
  <si>
    <t>12-hour 4-on-4-off (4 crews)</t>
  </si>
  <si>
    <t>Pick from the list. "Custom" uses the custom row in the pattern library below.</t>
  </si>
  <si>
    <t>Cycle start date (crew A, day 1)</t>
  </si>
  <si>
    <t>Crew A starts the pattern on this date. Each later crew starts the crew offset in days later.</t>
  </si>
  <si>
    <t>12-hour: day shift starts</t>
  </si>
  <si>
    <t>Shown on the legend. 06:00 to 18:00 is the common 12-hour day.</t>
  </si>
  <si>
    <t>12-hour: night shift starts</t>
  </si>
  <si>
    <t>18:00 to 06:00.</t>
  </si>
  <si>
    <t>8-hour: morning starts</t>
  </si>
  <si>
    <t>Morning 06:00 to 14:00.</t>
  </si>
  <si>
    <t>8-hour: afternoon starts</t>
  </si>
  <si>
    <t>Afternoon 14:00 to 22:00.</t>
  </si>
  <si>
    <t>8-hour: night starts</t>
  </si>
  <si>
    <t>Night 22:00 to 06:00.</t>
  </si>
  <si>
    <t>Custom pattern: shift length (hours)</t>
  </si>
  <si>
    <t>Only used when the pattern is "Custom".</t>
  </si>
  <si>
    <t>Calculated (do not edit)</t>
  </si>
  <si>
    <t>Shift length (hours)</t>
  </si>
  <si>
    <t>Cycle length (days)</t>
  </si>
  <si>
    <t>Crews needed (one guard per post per shift)</t>
  </si>
  <si>
    <t>Crew offset (days)</t>
  </si>
  <si>
    <t>Pattern row</t>
  </si>
  <si>
    <t>Average hours a week per guard</t>
  </si>
  <si>
    <t>Pattern library</t>
  </si>
  <si>
    <t>Shift hours</t>
  </si>
  <si>
    <t>Cycle days</t>
  </si>
  <si>
    <t>Crews</t>
  </si>
  <si>
    <t>Crew offset</t>
  </si>
  <si>
    <t>D</t>
  </si>
  <si>
    <t>-</t>
  </si>
  <si>
    <t>N</t>
  </si>
  <si>
    <t>12-hour 2-2-3 Panama (4 crews)</t>
  </si>
  <si>
    <t>8-hour 3-shift rotation (5 crews)</t>
  </si>
  <si>
    <t>M</t>
  </si>
  <si>
    <t>A</t>
  </si>
  <si>
    <t>Custom</t>
  </si>
  <si>
    <t>Codes: D = 12-hour day, N = night, M = 8-hour morning, A = 8-hour afternoon, - = off. Each row is crew A's cycle from day 1; crew B runs the same cycle starting "crew offset" days later, then crew C, and so on. For a custom pattern, type its codes into the Custom row, set its cycle days, crews and offset, and keep it last. The 8-hour rotation needs five crews (A to E); give crew E guards on the roster.</t>
  </si>
  <si>
    <t>Created with RosterElf - www.rosterelf.com</t>
  </si>
  <si>
    <t>Sites &amp; Posts</t>
  </si>
  <si>
    <t>List each site and its posts, with the guards each post needs on every shift. | Created with RosterElf</t>
  </si>
  <si>
    <t>Use Day for the 12-hour day shift or the 8-hour morning. Afternoon only applies to the 8-hour rotation; leave it at 0 for 12-hour patterns.</t>
  </si>
  <si>
    <t>Site</t>
  </si>
  <si>
    <t>Post</t>
  </si>
  <si>
    <t>Post label (used on the roster)</t>
  </si>
  <si>
    <t>Guards needed: Day / morning</t>
  </si>
  <si>
    <t>Guards needed: Afternoon</t>
  </si>
  <si>
    <t>Guards needed: Night</t>
  </si>
  <si>
    <t>Notes</t>
  </si>
  <si>
    <t>Distribution centre</t>
  </si>
  <si>
    <t>Gatehouse</t>
  </si>
  <si>
    <t>Vehicle and visitor access</t>
  </si>
  <si>
    <t>Mobile patrol</t>
  </si>
  <si>
    <t>Perimeter and yard</t>
  </si>
  <si>
    <t>Shopping centre</t>
  </si>
  <si>
    <t>Control room</t>
  </si>
  <si>
    <t>CCTV and radio</t>
  </si>
  <si>
    <t>Guards needed on every shift (all posts):</t>
  </si>
  <si>
    <t>Guards - licences and first aid</t>
  </si>
  <si>
    <t>Expiry dates highlight when they are within 30 days or past. Highlights only: nothing here stops you rostering a guard. | Created with RosterElf</t>
  </si>
  <si>
    <t>Licence class: free text, written the way your state or territory licenses it. Amber = expires within 30 days. Red = expired. Check a guard's licence before you put them on a shift.</t>
  </si>
  <si>
    <t>Guard name</t>
  </si>
  <si>
    <t>Phone</t>
  </si>
  <si>
    <t>Licence class</t>
  </si>
  <si>
    <t>Licence number</t>
  </si>
  <si>
    <t>Licence expiry</t>
  </si>
  <si>
    <t>Licence status</t>
  </si>
  <si>
    <t>First aid expiry</t>
  </si>
  <si>
    <t>First aid status</t>
  </si>
  <si>
    <t>Daniel Hughes</t>
  </si>
  <si>
    <t>Unarmed guard, crowd control</t>
  </si>
  <si>
    <t>SL-100101</t>
  </si>
  <si>
    <t>Grace Kim</t>
  </si>
  <si>
    <t>Unarmed guard</t>
  </si>
  <si>
    <t>SL-100102</t>
  </si>
  <si>
    <t>Liam O'Brien</t>
  </si>
  <si>
    <t>Unarmed guard, control room</t>
  </si>
  <si>
    <t>SL-100103</t>
  </si>
  <si>
    <t>Sophie Martin</t>
  </si>
  <si>
    <t>SL-100104</t>
  </si>
  <si>
    <t>Ethan Clarke</t>
  </si>
  <si>
    <t>SL-100105</t>
  </si>
  <si>
    <t>Aisha Rahman</t>
  </si>
  <si>
    <t>SL-100106</t>
  </si>
  <si>
    <t>Noah Patel</t>
  </si>
  <si>
    <t>SL-100107</t>
  </si>
  <si>
    <t>Chloe Evans</t>
  </si>
  <si>
    <t>SL-100108</t>
  </si>
  <si>
    <t>Lucas Nguyen</t>
  </si>
  <si>
    <t>SL-100109</t>
  </si>
  <si>
    <t>Isla Thompson</t>
  </si>
  <si>
    <t>SL-100110</t>
  </si>
  <si>
    <t>Oliver Scott</t>
  </si>
  <si>
    <t>SL-100111</t>
  </si>
  <si>
    <t>Zara Ahmed</t>
  </si>
  <si>
    <t>SL-100112</t>
  </si>
  <si>
    <t>Expired licences:</t>
  </si>
  <si>
    <t>Licences expiring within 30 days:</t>
  </si>
  <si>
    <t>4-week Security Roster</t>
  </si>
  <si>
    <t>Each guard follows their crew's cycle. The coverage check below flags any post short of guards on a shift. | Created with RosterElf</t>
  </si>
  <si>
    <t>Roster starts:</t>
  </si>
  <si>
    <t>Post shifts short in these 4 weeks:</t>
  </si>
  <si>
    <t>Weekend day (1 = Saturday or Sunday)</t>
  </si>
  <si>
    <t>Guard</t>
  </si>
  <si>
    <t>Crew</t>
  </si>
  <si>
    <t>Shifts</t>
  </si>
  <si>
    <t>Hours</t>
  </si>
  <si>
    <t>B</t>
  </si>
  <si>
    <t>C</t>
  </si>
  <si>
    <t>Coverage check: guards on each post, per shift, against the number needed</t>
  </si>
  <si>
    <t>Need</t>
  </si>
  <si>
    <t>Shift</t>
  </si>
  <si>
    <t>Shifts short</t>
  </si>
  <si>
    <t>Red = fewer guards on the post than it needs on that shift. A guard counts on their assigned post. Type over a day (e.g. "AL" for leave or "SL" for sick leave) and the check recounts, so you can see the gap to fill. Licence expiry is highlighted on the Guards sheet only; it never blocks a shift here.</t>
  </si>
  <si>
    <t>Hours Summary - 4-week roster</t>
  </si>
  <si>
    <t>Hours only. This sheet does not calculate pay, penalty rates or allowances. | Created with RosterElf</t>
  </si>
  <si>
    <t>Hours are counted on the day a shift starts. Awards define night and weekend hours by when the hours are worked, so a night shift that crosses midnight into Saturday is split differently for pay. Check the Security Services Industry Award 2020 (MA000016) for rates.</t>
  </si>
  <si>
    <t>Day and afternoon shift hours</t>
  </si>
  <si>
    <t>Night shift hours</t>
  </si>
  <si>
    <t>Weekend shift hours (Sat and Sun starts)</t>
  </si>
  <si>
    <t>Total hours (4 weeks)</t>
  </si>
  <si>
    <t>Average hours a week</t>
  </si>
  <si>
    <t>Total</t>
  </si>
  <si>
    <t>Security Award pay rates: www.rosterelf.com/guides/award-rates/security-services</t>
  </si>
  <si>
    <t>Legend &amp; notes</t>
  </si>
  <si>
    <t>Shift codes, 24/7 security patterns and how to use the workbook | Created with RosterElf</t>
  </si>
  <si>
    <t>Code</t>
  </si>
  <si>
    <t>Meaning</t>
  </si>
  <si>
    <t>12-hour day shift (or the 8-hour morning on the coverage check)</t>
  </si>
  <si>
    <t>Night shift</t>
  </si>
  <si>
    <t>8-hour morning shift</t>
  </si>
  <si>
    <t>8-hour afternoon shift</t>
  </si>
  <si>
    <t>Rostered off</t>
  </si>
  <si>
    <t>Security shift patterns compared (one guard per post per shift)</t>
  </si>
  <si>
    <t>Pattern</t>
  </si>
  <si>
    <t>Shift length</t>
  </si>
  <si>
    <t>Crews needed</t>
  </si>
  <si>
    <t>Cycle</t>
  </si>
  <si>
    <t>Weekends</t>
  </si>
  <si>
    <t>12-hour 4-on-4-off</t>
  </si>
  <si>
    <t>12 hours</t>
  </si>
  <si>
    <t>16 days</t>
  </si>
  <si>
    <t>About 1 full weekend off in 3</t>
  </si>
  <si>
    <t>12-hour 2-2-3 (Panama)</t>
  </si>
  <si>
    <t>28 days</t>
  </si>
  <si>
    <t>Every second weekend off (Friday to Sunday)</t>
  </si>
  <si>
    <t>8-hour 3-shift rotation</t>
  </si>
  <si>
    <t>8 hours</t>
  </si>
  <si>
    <t>35 days</t>
  </si>
  <si>
    <t>2 full weekends off in every 5</t>
  </si>
  <si>
    <t>How many guards for one post, 24/7?</t>
  </si>
  <si>
    <t>24 hours x 7 days = 168 hours a week. At 40 hours a week each, 168 / 40 = 4.2 full-time guards, before leave, sick days and training. Rotating patterns use four crews (42 hours a week) or five (33.6 hours).</t>
  </si>
  <si>
    <t/>
  </si>
  <si>
    <t>How to use it</t>
  </si>
  <si>
    <t>1. On Setup, pick the pattern and the cycle start date.</t>
  </si>
  <si>
    <t>2. On Sites &amp; posts, list each post and the guards it needs on each shift.</t>
  </si>
  <si>
    <t>3. On Guards, add each guard with their licence and first-aid expiry dates.</t>
  </si>
  <si>
    <t>4. On the 4-week roster, give each guard a crew (A to D, or A to E for the 8-hour rotation) and a post. Fix any red cell in the coverage check.</t>
  </si>
  <si>
    <t>5. Read the Hours summary.</t>
  </si>
  <si>
    <t>What this workbook does not do</t>
  </si>
  <si>
    <t>- It does not calculate pay, penalty rates, overtime or allowances.</t>
  </si>
  <si>
    <t>- It does not check fatigue, rest breaks or maximum hours. Check those against the award and your WHS obligations.</t>
  </si>
  <si>
    <t>- It highlights expiring licences and first aid; it never blocks a guard from the roster. Checking a licence is current stays your call.</t>
  </si>
  <si>
    <t>- Award: Security Services Industry Award 2020 (MA000016). Pay rate guide: www.rosterelf.com/guides/award-rates/security-services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</si>
</sst>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d d mmm yyyy"/>
    <numFmt numFmtId="165" formatCode="hh:mm"/>
    <numFmt numFmtId="166" formatCode="0.0"/>
    <numFmt numFmtId="167" formatCode="d mmm yyyy"/>
    <numFmt numFmtId="168" formatCode="ddd"/>
    <numFmt numFmtId="169" formatCode="d/m"/>
  </numFmts>
  <fonts count="15" x14ac:knownFonts="1">
    <font>
      <color theme="1"/>
      <family val="2"/>
      <scheme val="minor"/>
      <sz val="11"/>
      <name val="Calibri"/>
    </font>
    <font>
      <b/>
      <color rgb="267337"/>
      <sz val="18"/>
    </font>
    <font>
      <color rgb="6B7280"/>
      <sz val="11"/>
    </font>
    <font>
      <b/>
      <color rgb="FFFFFF"/>
      <sz val="10"/>
    </font>
    <font>
      <b/>
    </font>
    <font>
      <b/>
      <color rgb="267337"/>
    </font>
    <font>
      <b/>
      <sz val="9"/>
    </font>
    <font>
      <i/>
      <color rgb="6B7280"/>
      <sz val="9"/>
    </font>
    <font>
      <i/>
      <color rgb="6B7280"/>
    </font>
    <font>
      <b/>
      <color rgb="B91C1C"/>
      <sz val="12"/>
    </font>
    <font>
      <i/>
      <color rgb="6B7280"/>
      <sz val="8"/>
    </font>
    <font>
      <color rgb="6B7280"/>
      <sz val="8"/>
    </font>
    <font>
      <b/>
      <color rgb="FFFFFF"/>
      <sz val="8"/>
    </font>
    <font>
      <b/>
      <color rgb="267337"/>
      <sz val="12"/>
    </font>
    <font>
      <sz val="9"/>
    </font>
  </fonts>
  <fills count="10">
    <fill>
      <patternFill patternType="none"/>
    </fill>
    <fill>
      <patternFill patternType="gray125"/>
    </fill>
    <fill>
      <patternFill patternType="solid">
        <fgColor rgb="267337"/>
      </patternFill>
    </fill>
    <fill>
      <patternFill patternType="solid">
        <fgColor rgb="FFFBEB"/>
      </patternFill>
    </fill>
    <fill>
      <patternFill patternType="solid">
        <fgColor rgb="E3F0E8"/>
      </patternFill>
    </fill>
    <fill>
      <patternFill patternType="solid">
        <fgColor rgb="F4FAF6"/>
      </patternFill>
    </fill>
    <fill>
      <patternFill patternType="solid">
        <fgColor rgb="FEF3C7"/>
      </patternFill>
    </fill>
    <fill>
      <patternFill patternType="solid">
        <fgColor rgb="DBEAFE"/>
      </patternFill>
    </fill>
    <fill>
      <patternFill patternType="solid">
        <fgColor rgb="FFE4CC"/>
      </patternFill>
    </fill>
    <fill>
      <patternFill patternType="solid">
        <fgColor rgb="F3F4F6"/>
      </patternFill>
    </fill>
  </fills>
  <borders count="2">
    <border>
      <left/>
      <right/>
      <top/>
      <bottom/>
      <diagonal/>
    </border>
    <border>
      <left style="thin">
        <color rgb="D1E7D6"/>
      </left>
      <right style="thin">
        <color rgb="D1E7D6"/>
      </right>
      <top style="thin">
        <color rgb="D1E7D6"/>
      </top>
      <bottom style="thin">
        <color rgb="D1E7D6"/>
      </bottom>
      <diagonal/>
    </border>
  </borders>
  <cellStyleXfs count="1">
    <xf numFmtId="0" fontId="0" fillId="0" borderId="0"/>
  </cellStyleXfs>
  <cellXfs count="45">
    <xf numFmtId="0" fontId="0" fillId="0" borderId="0" xfId="0"/>
    <xf numFmtId="0" fontId="1" fillId="0" borderId="0" xfId="0" applyFont="1" applyAlignment="1">
      <alignment vertical="center"/>
    </xf>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vertical="center"/>
    </xf>
    <xf numFmtId="0" fontId="0" fillId="3" borderId="1" xfId="0" applyFill="1" applyBorder="1" applyAlignment="1">
      <alignment horizontal="center" vertical="center"/>
    </xf>
    <xf numFmtId="0" fontId="0" fillId="0" borderId="1" xfId="0" applyBorder="1" applyAlignment="1">
      <alignment vertical="center" wrapText="1"/>
    </xf>
    <xf numFmtId="164"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0" fontId="5" fillId="0" borderId="0" xfId="0" applyFont="1"/>
    <xf numFmtId="166" fontId="0" fillId="4" borderId="1" xfId="0" applyNumberFormat="1"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0" fillId="5" borderId="1" xfId="0" applyFill="1" applyBorder="1" applyAlignment="1">
      <alignment vertical="center"/>
    </xf>
    <xf numFmtId="0" fontId="0" fillId="5" borderId="1" xfId="0" applyFill="1" applyBorder="1" applyAlignment="1">
      <alignment horizontal="center" vertical="center"/>
    </xf>
    <xf numFmtId="0" fontId="6" fillId="3" borderId="1" xfId="0" applyFont="1" applyFill="1" applyBorder="1" applyAlignment="1">
      <alignment horizontal="center" vertical="center"/>
    </xf>
    <xf numFmtId="0" fontId="7" fillId="0" borderId="0" xfId="0" applyFont="1" applyAlignment="1">
      <alignment vertical="top" wrapText="1"/>
    </xf>
    <xf numFmtId="0" fontId="8" fillId="0" borderId="0" xfId="0" applyFont="1"/>
    <xf numFmtId="0" fontId="0" fillId="3" borderId="1" xfId="0" applyFill="1" applyBorder="1" applyAlignment="1">
      <alignment vertical="center"/>
    </xf>
    <xf numFmtId="0" fontId="4" fillId="0" borderId="0" xfId="0" applyFont="1"/>
    <xf numFmtId="0" fontId="4" fillId="4" borderId="1" xfId="0" applyFont="1" applyFill="1" applyBorder="1" applyAlignment="1">
      <alignment horizontal="center" vertical="center"/>
    </xf>
    <xf numFmtId="167" fontId="0" fillId="3" borderId="1" xfId="0" applyNumberFormat="1" applyFill="1" applyBorder="1" applyAlignment="1">
      <alignment horizontal="center" vertical="center"/>
    </xf>
    <xf numFmtId="0" fontId="4" fillId="0" borderId="0" xfId="0" applyFont="1" applyAlignment="1">
      <alignment horizontal="right"/>
    </xf>
    <xf numFmtId="0" fontId="9" fillId="0" borderId="0" xfId="0" applyFont="1"/>
    <xf numFmtId="0" fontId="10" fillId="0" borderId="0" xfId="0" applyFont="1"/>
    <xf numFmtId="0" fontId="11" fillId="0" borderId="0" xfId="0" applyFont="1" applyAlignment="1">
      <alignment horizontal="center"/>
    </xf>
    <xf numFmtId="168" fontId="12" fillId="2" borderId="1" xfId="0" applyNumberFormat="1" applyFont="1" applyFill="1" applyBorder="1" applyAlignment="1">
      <alignment horizontal="center" vertical="center"/>
    </xf>
    <xf numFmtId="169" fontId="12" fillId="2" borderId="1" xfId="0" applyNumberFormat="1" applyFont="1" applyFill="1" applyBorder="1" applyAlignment="1">
      <alignment horizontal="center" vertical="center"/>
    </xf>
    <xf numFmtId="0" fontId="13" fillId="0" borderId="0" xfId="0" applyFont="1"/>
    <xf numFmtId="169" fontId="3" fillId="2" borderId="1" xfId="0" applyNumberFormat="1" applyFont="1" applyFill="1" applyBorder="1" applyAlignment="1">
      <alignment horizontal="center" vertical="center" wrapText="1"/>
    </xf>
    <xf numFmtId="0" fontId="14" fillId="0" borderId="1" xfId="0" applyFont="1" applyBorder="1" applyAlignment="1">
      <alignment horizontal="center" vertical="center"/>
    </xf>
    <xf numFmtId="0" fontId="4" fillId="0" borderId="1" xfId="0" applyFont="1" applyBorder="1" applyAlignment="1">
      <alignment horizontal="center" vertical="center"/>
    </xf>
    <xf numFmtId="166" fontId="0" fillId="0" borderId="1" xfId="0" applyNumberFormat="1" applyBorder="1" applyAlignment="1">
      <alignment horizontal="center" vertical="center"/>
    </xf>
    <xf numFmtId="166" fontId="0" fillId="5" borderId="1" xfId="0" applyNumberFormat="1" applyFill="1" applyBorder="1" applyAlignment="1">
      <alignment horizontal="center" vertical="center"/>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0" fontId="4" fillId="8" borderId="1" xfId="0" applyFont="1" applyFill="1" applyBorder="1" applyAlignment="1">
      <alignment horizontal="center" vertical="center"/>
    </xf>
    <xf numFmtId="0" fontId="4" fillId="9" borderId="1" xfId="0" applyFont="1" applyFill="1" applyBorder="1" applyAlignment="1">
      <alignment horizontal="center" vertical="center"/>
    </xf>
    <xf numFmtId="0" fontId="0" fillId="5" borderId="1" xfId="0" applyFill="1" applyBorder="1" applyAlignment="1">
      <alignment vertical="center" wrapText="1"/>
    </xf>
    <xf numFmtId="0" fontId="5" fillId="0" borderId="0" xfId="0" applyFont="1" applyAlignment="1">
      <alignment vertical="top" wrapText="1"/>
    </xf>
    <xf numFmtId="0" fontId="0" fillId="0" borderId="0" xfId="0" applyAlignment="1">
      <alignment vertical="top" wrapText="1"/>
    </xf>
    <xf numFmtId="0" fontId="8" fillId="0" borderId="0" xfId="0" applyFont="1" applyAlignment="1">
      <alignment vertical="top" wrapText="1"/>
    </xf>
  </cellXfs>
  <cellStyles count="1">
    <cellStyle name="Normal" xfId="0" builtinId="0"/>
  </cellStyles>
  <dxfs count="21">
    <dxf>
      <fill>
        <patternFill patternType="solid">
          <bgColor rgb="FEF3C7"/>
        </patternFill>
      </fill>
    </dxf>
    <dxf>
      <fill>
        <patternFill patternType="solid">
          <bgColor rgb="FEF3C7"/>
        </patternFill>
      </fill>
    </dxf>
    <dxf>
      <fill>
        <patternFill patternType="solid">
          <bgColor rgb="FFE4CC"/>
        </patternFill>
      </fill>
    </dxf>
    <dxf>
      <fill>
        <patternFill patternType="solid">
          <bgColor rgb="DBEAFE"/>
        </patternFill>
      </fill>
    </dxf>
    <dxf>
      <fill>
        <patternFill patternType="solid">
          <bgColor rgb="F3F4F6"/>
        </patternFill>
      </fill>
    </dxf>
    <dxf>
      <font>
        <b/>
        <color rgb="991B1B"/>
      </font>
      <fill>
        <patternFill patternType="solid">
          <bgColor rgb="FECACA"/>
        </patternFill>
      </fill>
    </dxf>
    <dxf>
      <fill>
        <patternFill patternType="solid">
          <bgColor rgb="FDE68A"/>
        </patternFill>
      </fill>
    </dxf>
    <dxf>
      <font>
        <b/>
        <color rgb="991B1B"/>
      </font>
      <fill>
        <patternFill patternType="solid">
          <bgColor rgb="FECACA"/>
        </patternFill>
      </fill>
    </dxf>
    <dxf>
      <fill>
        <patternFill patternType="solid">
          <bgColor rgb="FDE68A"/>
        </patternFill>
      </fill>
    </dxf>
    <dxf>
      <font>
        <b/>
        <color rgb="991B1B"/>
      </font>
      <fill>
        <patternFill patternType="solid">
          <bgColor rgb="FECACA"/>
        </patternFill>
      </fill>
    </dxf>
    <dxf>
      <fill>
        <patternFill patternType="solid">
          <bgColor rgb="FDE68A"/>
        </patternFill>
      </fill>
    </dxf>
    <dxf>
      <font>
        <b/>
        <color rgb="991B1B"/>
      </font>
      <fill>
        <patternFill patternType="solid">
          <bgColor rgb="FECACA"/>
        </patternFill>
      </fill>
    </dxf>
    <dxf>
      <fill>
        <patternFill patternType="solid">
          <bgColor rgb="FDE68A"/>
        </patternFill>
      </fill>
    </dxf>
    <dxf>
      <fill>
        <patternFill patternType="solid">
          <bgColor rgb="FEF3C7"/>
        </patternFill>
      </fill>
    </dxf>
    <dxf>
      <fill>
        <patternFill patternType="solid">
          <bgColor rgb="FEF3C7"/>
        </patternFill>
      </fill>
    </dxf>
    <dxf>
      <fill>
        <patternFill patternType="solid">
          <bgColor rgb="FFE4CC"/>
        </patternFill>
      </fill>
    </dxf>
    <dxf>
      <fill>
        <patternFill patternType="solid">
          <bgColor rgb="DBEAFE"/>
        </patternFill>
      </fill>
    </dxf>
    <dxf>
      <fill>
        <patternFill patternType="solid">
          <bgColor rgb="F3F4F6"/>
        </patternFill>
      </fill>
    </dxf>
    <dxf>
      <font>
        <b/>
        <color rgb="991B1B"/>
      </font>
      <fill>
        <patternFill patternType="solid">
          <bgColor rgb="FECACA"/>
        </patternFill>
      </fill>
    </dxf>
    <dxf>
      <fill>
        <patternFill patternType="solid">
          <bgColor rgb="D1FAE5"/>
        </patternFill>
      </fill>
    </dxf>
    <dxf>
      <font>
        <color rgb="991B1B"/>
      </font>
      <fill>
        <patternFill patternType="solid">
          <bgColor rgb="FECAC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2"/>
  <sheetFormatPr defaultRowHeight="15" outlineLevelRow="0" outlineLevelCol="0" x14ac:dyDescent="55"/>
  <cols>
    <col min="1" max="1" width="36" customWidth="1"/>
    <col min="2" max="2" width="30" customWidth="1"/>
    <col min="3" max="3" width="10" customWidth="1"/>
    <col min="5" max="5" width="11" customWidth="1"/>
    <col min="6" max="40" width="4" customWidth="1"/>
  </cols>
  <sheetData>
    <row r="1" ht="30" customHeight="1" spans="1:8" x14ac:dyDescent="0.25">
      <c r="A1" s="1" t="s">
        <v>0</v>
      </c>
      <c r="B1" s="1"/>
      <c r="C1" s="1"/>
      <c r="D1" s="1"/>
      <c r="E1" s="1"/>
      <c r="F1" s="1"/>
      <c r="G1" s="1"/>
      <c r="H1" s="1"/>
    </row>
    <row r="2" ht="20" customHeight="1" spans="1:8" x14ac:dyDescent="0.25">
      <c r="A2" s="2" t="s">
        <v>1</v>
      </c>
      <c r="B2" s="2"/>
      <c r="C2" s="2"/>
      <c r="D2" s="2"/>
      <c r="E2" s="2"/>
      <c r="F2" s="2"/>
      <c r="G2" s="2"/>
      <c r="H2" s="2"/>
    </row>
    <row r="3" ht="8" customHeight="1" x14ac:dyDescent="0.25"/>
    <row r="4" ht="30" customHeight="1" spans="1:14" x14ac:dyDescent="0.25">
      <c r="A4" s="3" t="s">
        <v>2</v>
      </c>
      <c r="B4" s="3" t="s">
        <v>3</v>
      </c>
      <c r="C4" s="3" t="s">
        <v>4</v>
      </c>
      <c r="D4" s="3"/>
      <c r="E4" s="3"/>
      <c r="F4" s="3"/>
      <c r="G4" s="3"/>
      <c r="H4" s="3"/>
      <c r="I4" s="3"/>
      <c r="J4" s="3"/>
      <c r="K4" s="3"/>
      <c r="L4" s="3"/>
      <c r="M4" s="3"/>
      <c r="N4" s="3"/>
    </row>
    <row r="5" ht="22" customHeight="1" spans="1:14" x14ac:dyDescent="0.25">
      <c r="A5" s="4" t="s">
        <v>5</v>
      </c>
      <c r="B5" s="5" t="s">
        <v>6</v>
      </c>
      <c r="C5" s="6" t="s">
        <v>7</v>
      </c>
      <c r="D5" s="6"/>
      <c r="E5" s="6"/>
      <c r="F5" s="6"/>
      <c r="G5" s="6"/>
      <c r="H5" s="6"/>
      <c r="I5" s="6"/>
      <c r="J5" s="6"/>
      <c r="K5" s="6"/>
      <c r="L5" s="6"/>
      <c r="M5" s="6"/>
      <c r="N5" s="6"/>
    </row>
    <row r="6" ht="22" customHeight="1" spans="1:14" x14ac:dyDescent="0.25">
      <c r="A6" s="4" t="s">
        <v>8</v>
      </c>
      <c r="B6" s="7">
        <v>46391</v>
      </c>
      <c r="C6" s="6" t="s">
        <v>9</v>
      </c>
      <c r="D6" s="6"/>
      <c r="E6" s="6"/>
      <c r="F6" s="6"/>
      <c r="G6" s="6"/>
      <c r="H6" s="6"/>
      <c r="I6" s="6"/>
      <c r="J6" s="6"/>
      <c r="K6" s="6"/>
      <c r="L6" s="6"/>
      <c r="M6" s="6"/>
      <c r="N6" s="6"/>
    </row>
    <row r="7" ht="22" customHeight="1" spans="1:14" x14ac:dyDescent="0.25">
      <c r="A7" s="4" t="s">
        <v>10</v>
      </c>
      <c r="B7" s="8">
        <v>0.25</v>
      </c>
      <c r="C7" s="6" t="s">
        <v>11</v>
      </c>
      <c r="D7" s="6"/>
      <c r="E7" s="6"/>
      <c r="F7" s="6"/>
      <c r="G7" s="6"/>
      <c r="H7" s="6"/>
      <c r="I7" s="6"/>
      <c r="J7" s="6"/>
      <c r="K7" s="6"/>
      <c r="L7" s="6"/>
      <c r="M7" s="6"/>
      <c r="N7" s="6"/>
    </row>
    <row r="8" ht="22" customHeight="1" spans="1:14" x14ac:dyDescent="0.25">
      <c r="A8" s="4" t="s">
        <v>12</v>
      </c>
      <c r="B8" s="8">
        <v>0.75</v>
      </c>
      <c r="C8" s="6" t="s">
        <v>13</v>
      </c>
      <c r="D8" s="6"/>
      <c r="E8" s="6"/>
      <c r="F8" s="6"/>
      <c r="G8" s="6"/>
      <c r="H8" s="6"/>
      <c r="I8" s="6"/>
      <c r="J8" s="6"/>
      <c r="K8" s="6"/>
      <c r="L8" s="6"/>
      <c r="M8" s="6"/>
      <c r="N8" s="6"/>
    </row>
    <row r="9" ht="22" customHeight="1" spans="1:14" x14ac:dyDescent="0.25">
      <c r="A9" s="4" t="s">
        <v>14</v>
      </c>
      <c r="B9" s="8">
        <v>0.25</v>
      </c>
      <c r="C9" s="6" t="s">
        <v>15</v>
      </c>
      <c r="D9" s="6"/>
      <c r="E9" s="6"/>
      <c r="F9" s="6"/>
      <c r="G9" s="6"/>
      <c r="H9" s="6"/>
      <c r="I9" s="6"/>
      <c r="J9" s="6"/>
      <c r="K9" s="6"/>
      <c r="L9" s="6"/>
      <c r="M9" s="6"/>
      <c r="N9" s="6"/>
    </row>
    <row r="10" ht="22" customHeight="1" spans="1:14" x14ac:dyDescent="0.25">
      <c r="A10" s="4" t="s">
        <v>16</v>
      </c>
      <c r="B10" s="8">
        <v>0.5833333333333334</v>
      </c>
      <c r="C10" s="6" t="s">
        <v>17</v>
      </c>
      <c r="D10" s="6"/>
      <c r="E10" s="6"/>
      <c r="F10" s="6"/>
      <c r="G10" s="6"/>
      <c r="H10" s="6"/>
      <c r="I10" s="6"/>
      <c r="J10" s="6"/>
      <c r="K10" s="6"/>
      <c r="L10" s="6"/>
      <c r="M10" s="6"/>
      <c r="N10" s="6"/>
    </row>
    <row r="11" ht="22" customHeight="1" spans="1:14" x14ac:dyDescent="0.25">
      <c r="A11" s="4" t="s">
        <v>18</v>
      </c>
      <c r="B11" s="8">
        <v>0.9166666666666666</v>
      </c>
      <c r="C11" s="6" t="s">
        <v>19</v>
      </c>
      <c r="D11" s="6"/>
      <c r="E11" s="6"/>
      <c r="F11" s="6"/>
      <c r="G11" s="6"/>
      <c r="H11" s="6"/>
      <c r="I11" s="6"/>
      <c r="J11" s="6"/>
      <c r="K11" s="6"/>
      <c r="L11" s="6"/>
      <c r="M11" s="6"/>
      <c r="N11" s="6"/>
    </row>
    <row r="12" ht="22" customHeight="1" spans="1:14" x14ac:dyDescent="0.25">
      <c r="A12" s="4" t="s">
        <v>20</v>
      </c>
      <c r="B12" s="9">
        <v>12</v>
      </c>
      <c r="C12" s="6" t="s">
        <v>21</v>
      </c>
      <c r="D12" s="6"/>
      <c r="E12" s="6"/>
      <c r="F12" s="6"/>
      <c r="G12" s="6"/>
      <c r="H12" s="6"/>
      <c r="I12" s="6"/>
      <c r="J12" s="6"/>
      <c r="K12" s="6"/>
      <c r="L12" s="6"/>
      <c r="M12" s="6"/>
      <c r="N12" s="6"/>
    </row>
    <row r="14" spans="1:1" x14ac:dyDescent="0.25">
      <c r="A14" s="10" t="s">
        <v>22</v>
      </c>
    </row>
    <row r="15" spans="1:2" x14ac:dyDescent="0.25">
      <c r="A15" s="4" t="s">
        <v>23</v>
      </c>
      <c r="B15" s="11">
        <f>INDEX($B$23:$B$26,$B$19)</f>
      </c>
    </row>
    <row r="16" spans="1:2" x14ac:dyDescent="0.25">
      <c r="A16" s="4" t="s">
        <v>24</v>
      </c>
      <c r="B16" s="12">
        <f>INDEX($C$23:$C$26,$B$19)</f>
      </c>
    </row>
    <row r="17" spans="1:2" x14ac:dyDescent="0.25">
      <c r="A17" s="4" t="s">
        <v>25</v>
      </c>
      <c r="B17" s="12">
        <f>INDEX($D$23:$D$26,$B$19)</f>
      </c>
    </row>
    <row r="18" spans="1:2" x14ac:dyDescent="0.25">
      <c r="A18" s="4" t="s">
        <v>26</v>
      </c>
      <c r="B18" s="12">
        <f>INDEX($E$23:$E$26,$B$19)</f>
      </c>
    </row>
    <row r="19" spans="1:2" x14ac:dyDescent="0.25">
      <c r="A19" s="4" t="s">
        <v>27</v>
      </c>
      <c r="B19" s="12">
        <f>MATCH($B$5,$A$23:$A$26,0)</f>
      </c>
    </row>
    <row r="20" spans="1:2" x14ac:dyDescent="0.25">
      <c r="A20" s="4" t="s">
        <v>28</v>
      </c>
      <c r="B20" s="11">
        <f>ROUND(CHOOSE($B$19,COUNTIF($F$23:$AN$23,"?")-COUNTIF($F$23:$AN$23,"-"),COUNTIF($F$24:$AN$24,"?")-COUNTIF($F$24:$AN$24,"-"),COUNTIF($F$25:$AN$25,"?")-COUNTIF($F$25:$AN$25,"-"),COUNTIF($F$26:$AN$26,"?")-COUNTIF($F$26:$AN$26,"-"))*$B$15*7/$B$16,1)</f>
      </c>
    </row>
    <row r="22" ht="30" customHeight="1" spans="1:40" x14ac:dyDescent="0.25">
      <c r="A22" s="10" t="s">
        <v>29</v>
      </c>
      <c r="B22" s="3" t="s">
        <v>30</v>
      </c>
      <c r="C22" s="3" t="s">
        <v>31</v>
      </c>
      <c r="D22" s="3" t="s">
        <v>32</v>
      </c>
      <c r="E22" s="3" t="s">
        <v>33</v>
      </c>
      <c r="F22" s="3">
        <v>1</v>
      </c>
      <c r="G22" s="3">
        <v>2</v>
      </c>
      <c r="H22" s="3">
        <v>3</v>
      </c>
      <c r="I22" s="3">
        <v>4</v>
      </c>
      <c r="J22" s="3">
        <v>5</v>
      </c>
      <c r="K22" s="3">
        <v>6</v>
      </c>
      <c r="L22" s="3">
        <v>7</v>
      </c>
      <c r="M22" s="3">
        <v>8</v>
      </c>
      <c r="N22" s="3">
        <v>9</v>
      </c>
      <c r="O22" s="3">
        <v>10</v>
      </c>
      <c r="P22" s="3">
        <v>11</v>
      </c>
      <c r="Q22" s="3">
        <v>12</v>
      </c>
      <c r="R22" s="3">
        <v>13</v>
      </c>
      <c r="S22" s="3">
        <v>14</v>
      </c>
      <c r="T22" s="3">
        <v>15</v>
      </c>
      <c r="U22" s="3">
        <v>16</v>
      </c>
      <c r="V22" s="3">
        <v>17</v>
      </c>
      <c r="W22" s="3">
        <v>18</v>
      </c>
      <c r="X22" s="3">
        <v>19</v>
      </c>
      <c r="Y22" s="3">
        <v>20</v>
      </c>
      <c r="Z22" s="3">
        <v>21</v>
      </c>
      <c r="AA22" s="3">
        <v>22</v>
      </c>
      <c r="AB22" s="3">
        <v>23</v>
      </c>
      <c r="AC22" s="3">
        <v>24</v>
      </c>
      <c r="AD22" s="3">
        <v>25</v>
      </c>
      <c r="AE22" s="3">
        <v>26</v>
      </c>
      <c r="AF22" s="3">
        <v>27</v>
      </c>
      <c r="AG22" s="3">
        <v>28</v>
      </c>
      <c r="AH22" s="3">
        <v>29</v>
      </c>
      <c r="AI22" s="3">
        <v>30</v>
      </c>
      <c r="AJ22" s="3">
        <v>31</v>
      </c>
      <c r="AK22" s="3">
        <v>32</v>
      </c>
      <c r="AL22" s="3">
        <v>33</v>
      </c>
      <c r="AM22" s="3">
        <v>34</v>
      </c>
      <c r="AN22" s="3">
        <v>35</v>
      </c>
    </row>
    <row r="23" spans="1:40" x14ac:dyDescent="0.25">
      <c r="A23" s="13" t="s">
        <v>6</v>
      </c>
      <c r="B23" s="14">
        <v>12</v>
      </c>
      <c r="C23" s="14">
        <v>16</v>
      </c>
      <c r="D23" s="14">
        <v>4</v>
      </c>
      <c r="E23" s="14">
        <v>4</v>
      </c>
      <c r="F23" s="15" t="s">
        <v>34</v>
      </c>
      <c r="G23" s="15" t="s">
        <v>34</v>
      </c>
      <c r="H23" s="15" t="s">
        <v>34</v>
      </c>
      <c r="I23" s="15" t="s">
        <v>34</v>
      </c>
      <c r="J23" s="15" t="s">
        <v>35</v>
      </c>
      <c r="K23" s="15" t="s">
        <v>35</v>
      </c>
      <c r="L23" s="15" t="s">
        <v>35</v>
      </c>
      <c r="M23" s="15" t="s">
        <v>35</v>
      </c>
      <c r="N23" s="15" t="s">
        <v>36</v>
      </c>
      <c r="O23" s="15" t="s">
        <v>36</v>
      </c>
      <c r="P23" s="15" t="s">
        <v>36</v>
      </c>
      <c r="Q23" s="15" t="s">
        <v>36</v>
      </c>
      <c r="R23" s="15" t="s">
        <v>35</v>
      </c>
      <c r="S23" s="15" t="s">
        <v>35</v>
      </c>
      <c r="T23" s="15" t="s">
        <v>35</v>
      </c>
      <c r="U23" s="15" t="s">
        <v>35</v>
      </c>
      <c r="V23" s="15"/>
      <c r="W23" s="15"/>
      <c r="X23" s="15"/>
      <c r="Y23" s="15"/>
      <c r="Z23" s="15"/>
      <c r="AA23" s="15"/>
      <c r="AB23" s="15"/>
      <c r="AC23" s="15"/>
      <c r="AD23" s="15"/>
      <c r="AE23" s="15"/>
      <c r="AF23" s="15"/>
      <c r="AG23" s="15"/>
      <c r="AH23" s="15"/>
      <c r="AI23" s="15"/>
      <c r="AJ23" s="15"/>
      <c r="AK23" s="15"/>
      <c r="AL23" s="15"/>
      <c r="AM23" s="15"/>
      <c r="AN23" s="15"/>
    </row>
    <row r="24" spans="1:40" x14ac:dyDescent="0.25">
      <c r="A24" s="16" t="s">
        <v>37</v>
      </c>
      <c r="B24" s="17">
        <v>12</v>
      </c>
      <c r="C24" s="17">
        <v>28</v>
      </c>
      <c r="D24" s="17">
        <v>4</v>
      </c>
      <c r="E24" s="17">
        <v>7</v>
      </c>
      <c r="F24" s="15" t="s">
        <v>34</v>
      </c>
      <c r="G24" s="15" t="s">
        <v>34</v>
      </c>
      <c r="H24" s="15" t="s">
        <v>35</v>
      </c>
      <c r="I24" s="15" t="s">
        <v>35</v>
      </c>
      <c r="J24" s="15" t="s">
        <v>34</v>
      </c>
      <c r="K24" s="15" t="s">
        <v>34</v>
      </c>
      <c r="L24" s="15" t="s">
        <v>34</v>
      </c>
      <c r="M24" s="15" t="s">
        <v>35</v>
      </c>
      <c r="N24" s="15" t="s">
        <v>35</v>
      </c>
      <c r="O24" s="15" t="s">
        <v>34</v>
      </c>
      <c r="P24" s="15" t="s">
        <v>34</v>
      </c>
      <c r="Q24" s="15" t="s">
        <v>35</v>
      </c>
      <c r="R24" s="15" t="s">
        <v>35</v>
      </c>
      <c r="S24" s="15" t="s">
        <v>35</v>
      </c>
      <c r="T24" s="15" t="s">
        <v>36</v>
      </c>
      <c r="U24" s="15" t="s">
        <v>36</v>
      </c>
      <c r="V24" s="15" t="s">
        <v>35</v>
      </c>
      <c r="W24" s="15" t="s">
        <v>35</v>
      </c>
      <c r="X24" s="15" t="s">
        <v>36</v>
      </c>
      <c r="Y24" s="15" t="s">
        <v>36</v>
      </c>
      <c r="Z24" s="15" t="s">
        <v>36</v>
      </c>
      <c r="AA24" s="15" t="s">
        <v>35</v>
      </c>
      <c r="AB24" s="15" t="s">
        <v>35</v>
      </c>
      <c r="AC24" s="15" t="s">
        <v>36</v>
      </c>
      <c r="AD24" s="15" t="s">
        <v>36</v>
      </c>
      <c r="AE24" s="15" t="s">
        <v>35</v>
      </c>
      <c r="AF24" s="15" t="s">
        <v>35</v>
      </c>
      <c r="AG24" s="15" t="s">
        <v>35</v>
      </c>
      <c r="AH24" s="15"/>
      <c r="AI24" s="15"/>
      <c r="AJ24" s="15"/>
      <c r="AK24" s="15"/>
      <c r="AL24" s="15"/>
      <c r="AM24" s="15"/>
      <c r="AN24" s="15"/>
    </row>
    <row r="25" spans="1:40" x14ac:dyDescent="0.25">
      <c r="A25" s="13" t="s">
        <v>38</v>
      </c>
      <c r="B25" s="14">
        <v>8</v>
      </c>
      <c r="C25" s="14">
        <v>35</v>
      </c>
      <c r="D25" s="14">
        <v>5</v>
      </c>
      <c r="E25" s="14">
        <v>7</v>
      </c>
      <c r="F25" s="15" t="s">
        <v>39</v>
      </c>
      <c r="G25" s="15" t="s">
        <v>39</v>
      </c>
      <c r="H25" s="15" t="s">
        <v>39</v>
      </c>
      <c r="I25" s="15" t="s">
        <v>39</v>
      </c>
      <c r="J25" s="15" t="s">
        <v>39</v>
      </c>
      <c r="K25" s="15" t="s">
        <v>39</v>
      </c>
      <c r="L25" s="15" t="s">
        <v>39</v>
      </c>
      <c r="M25" s="15" t="s">
        <v>40</v>
      </c>
      <c r="N25" s="15" t="s">
        <v>40</v>
      </c>
      <c r="O25" s="15" t="s">
        <v>40</v>
      </c>
      <c r="P25" s="15" t="s">
        <v>40</v>
      </c>
      <c r="Q25" s="15" t="s">
        <v>40</v>
      </c>
      <c r="R25" s="15" t="s">
        <v>40</v>
      </c>
      <c r="S25" s="15" t="s">
        <v>40</v>
      </c>
      <c r="T25" s="15" t="s">
        <v>36</v>
      </c>
      <c r="U25" s="15" t="s">
        <v>36</v>
      </c>
      <c r="V25" s="15" t="s">
        <v>36</v>
      </c>
      <c r="W25" s="15" t="s">
        <v>36</v>
      </c>
      <c r="X25" s="15" t="s">
        <v>36</v>
      </c>
      <c r="Y25" s="15" t="s">
        <v>36</v>
      </c>
      <c r="Z25" s="15" t="s">
        <v>36</v>
      </c>
      <c r="AA25" s="15" t="s">
        <v>35</v>
      </c>
      <c r="AB25" s="15" t="s">
        <v>35</v>
      </c>
      <c r="AC25" s="15" t="s">
        <v>35</v>
      </c>
      <c r="AD25" s="15" t="s">
        <v>35</v>
      </c>
      <c r="AE25" s="15" t="s">
        <v>35</v>
      </c>
      <c r="AF25" s="15" t="s">
        <v>35</v>
      </c>
      <c r="AG25" s="15" t="s">
        <v>35</v>
      </c>
      <c r="AH25" s="15" t="s">
        <v>35</v>
      </c>
      <c r="AI25" s="15" t="s">
        <v>35</v>
      </c>
      <c r="AJ25" s="15" t="s">
        <v>35</v>
      </c>
      <c r="AK25" s="15" t="s">
        <v>35</v>
      </c>
      <c r="AL25" s="15" t="s">
        <v>35</v>
      </c>
      <c r="AM25" s="15" t="s">
        <v>35</v>
      </c>
      <c r="AN25" s="15" t="s">
        <v>35</v>
      </c>
    </row>
    <row r="26" spans="1:40" x14ac:dyDescent="0.25">
      <c r="A26" s="16" t="s">
        <v>41</v>
      </c>
      <c r="B26" s="17">
        <f>$B$12</f>
      </c>
      <c r="C26" s="17">
        <v>8</v>
      </c>
      <c r="D26" s="17">
        <v>4</v>
      </c>
      <c r="E26" s="17">
        <v>2</v>
      </c>
      <c r="F26" s="18" t="s">
        <v>34</v>
      </c>
      <c r="G26" s="18" t="s">
        <v>34</v>
      </c>
      <c r="H26" s="18" t="s">
        <v>36</v>
      </c>
      <c r="I26" s="18" t="s">
        <v>36</v>
      </c>
      <c r="J26" s="18" t="s">
        <v>35</v>
      </c>
      <c r="K26" s="18" t="s">
        <v>35</v>
      </c>
      <c r="L26" s="18" t="s">
        <v>35</v>
      </c>
      <c r="M26" s="18" t="s">
        <v>35</v>
      </c>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row>
    <row r="28" spans="1:40" x14ac:dyDescent="0.25">
      <c r="A28" s="19" t="s">
        <v>42</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row>
    <row r="29" spans="1:40" x14ac:dyDescent="0.25">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row>
    <row r="30" spans="1:40" x14ac:dyDescent="0.25">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row>
    <row r="32" spans="1:1" x14ac:dyDescent="0.25">
      <c r="A32" s="20" t="s">
        <v>43</v>
      </c>
    </row>
  </sheetData>
  <mergeCells count="12">
    <mergeCell ref="A1:H1"/>
    <mergeCell ref="A2:H2"/>
    <mergeCell ref="C4:N4"/>
    <mergeCell ref="C5:N5"/>
    <mergeCell ref="C6:N6"/>
    <mergeCell ref="C7:N7"/>
    <mergeCell ref="C8:N8"/>
    <mergeCell ref="C9:N9"/>
    <mergeCell ref="C10:N10"/>
    <mergeCell ref="C11:N11"/>
    <mergeCell ref="C12:N12"/>
    <mergeCell ref="A28:AN30"/>
  </mergeCells>
  <conditionalFormatting sqref="F23:AN26">
    <cfRule type="cellIs" dxfId="0" priority="1" operator="equal">
      <formula>"D"</formula>
    </cfRule>
    <cfRule type="cellIs" dxfId="1" priority="2" operator="equal">
      <formula>"M"</formula>
    </cfRule>
    <cfRule type="cellIs" dxfId="2" priority="3" operator="equal">
      <formula>"A"</formula>
    </cfRule>
    <cfRule type="cellIs" dxfId="3" priority="4" operator="equal">
      <formula>"N"</formula>
    </cfRule>
    <cfRule type="cellIs" dxfId="4" priority="5" operator="equal">
      <formula>"-"</formula>
    </cfRule>
  </conditionalFormatting>
  <dataValidations count="3">
    <dataValidation type="decimal" showErrorMessage="1" error="Enter 1 to 24 hours." sqref="B12">
      <formula1>1</formula1>
      <formula2>24</formula2>
    </dataValidation>
    <dataValidation type="list" showErrorMessage="1" error="Pick a pattern from the list." sqref="B5">
      <formula1>$A$23:$A$26</formula1>
    </dataValidation>
    <dataValidation type="date" operator="greaterThan" showErrorMessage="1" error="Enter a date." sqref="B6">
      <formula1>36526</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pane ySplit="6" topLeftCell="A7" activePane="bottomLeft" state="frozen"/>
      <selection pane="bottomLeft"/>
    </sheetView>
  </sheetViews>
  <sheetFormatPr defaultRowHeight="15" outlineLevelRow="0" outlineLevelCol="0" x14ac:dyDescent="55"/>
  <cols>
    <col min="1" max="1" width="26" customWidth="1"/>
    <col min="2" max="2" width="20" customWidth="1"/>
    <col min="3" max="3" width="34" customWidth="1"/>
    <col min="4" max="6" width="14" customWidth="1"/>
    <col min="7" max="7" width="30" customWidth="1"/>
  </cols>
  <sheetData>
    <row r="1" ht="30" customHeight="1" spans="1:7" x14ac:dyDescent="0.25">
      <c r="A1" s="1" t="s">
        <v>44</v>
      </c>
      <c r="B1" s="1"/>
      <c r="C1" s="1"/>
      <c r="D1" s="1"/>
      <c r="E1" s="1"/>
      <c r="F1" s="1"/>
      <c r="G1" s="1"/>
    </row>
    <row r="2" ht="20" customHeight="1" spans="1:7" x14ac:dyDescent="0.25">
      <c r="A2" s="2" t="s">
        <v>45</v>
      </c>
      <c r="B2" s="2"/>
      <c r="C2" s="2"/>
      <c r="D2" s="2"/>
      <c r="E2" s="2"/>
      <c r="F2" s="2"/>
      <c r="G2" s="2"/>
    </row>
    <row r="3" ht="8" customHeight="1" x14ac:dyDescent="0.25"/>
    <row r="4" spans="1:7" x14ac:dyDescent="0.25">
      <c r="A4" s="19" t="s">
        <v>46</v>
      </c>
      <c r="B4" s="19"/>
      <c r="C4" s="19"/>
      <c r="D4" s="19"/>
      <c r="E4" s="19"/>
      <c r="F4" s="19"/>
      <c r="G4" s="19"/>
    </row>
    <row r="6" ht="42" customHeight="1" spans="1:7" x14ac:dyDescent="0.25">
      <c r="A6" s="3" t="s">
        <v>47</v>
      </c>
      <c r="B6" s="3" t="s">
        <v>48</v>
      </c>
      <c r="C6" s="3" t="s">
        <v>49</v>
      </c>
      <c r="D6" s="3" t="s">
        <v>50</v>
      </c>
      <c r="E6" s="3" t="s">
        <v>51</v>
      </c>
      <c r="F6" s="3" t="s">
        <v>52</v>
      </c>
      <c r="G6" s="3" t="s">
        <v>53</v>
      </c>
    </row>
    <row r="7" spans="1:7" x14ac:dyDescent="0.25">
      <c r="A7" s="21" t="s">
        <v>54</v>
      </c>
      <c r="B7" s="21" t="s">
        <v>55</v>
      </c>
      <c r="C7" s="16">
        <f>IF(B7="","",A7&amp;" - "&amp;B7)</f>
      </c>
      <c r="D7" s="5">
        <v>1</v>
      </c>
      <c r="E7" s="5">
        <v>0</v>
      </c>
      <c r="F7" s="5">
        <v>1</v>
      </c>
      <c r="G7" s="21" t="s">
        <v>56</v>
      </c>
    </row>
    <row r="8" spans="1:7" x14ac:dyDescent="0.25">
      <c r="A8" s="21" t="s">
        <v>54</v>
      </c>
      <c r="B8" s="21" t="s">
        <v>57</v>
      </c>
      <c r="C8" s="16">
        <f>IF(B8="","",A8&amp;" - "&amp;B8)</f>
      </c>
      <c r="D8" s="5">
        <v>1</v>
      </c>
      <c r="E8" s="5">
        <v>0</v>
      </c>
      <c r="F8" s="5">
        <v>1</v>
      </c>
      <c r="G8" s="21" t="s">
        <v>58</v>
      </c>
    </row>
    <row r="9" spans="1:7" x14ac:dyDescent="0.25">
      <c r="A9" s="21" t="s">
        <v>59</v>
      </c>
      <c r="B9" s="21" t="s">
        <v>60</v>
      </c>
      <c r="C9" s="16">
        <f>IF(B9="","",A9&amp;" - "&amp;B9)</f>
      </c>
      <c r="D9" s="5">
        <v>1</v>
      </c>
      <c r="E9" s="5">
        <v>0</v>
      </c>
      <c r="F9" s="5">
        <v>1</v>
      </c>
      <c r="G9" s="21" t="s">
        <v>61</v>
      </c>
    </row>
    <row r="10" spans="1:7" x14ac:dyDescent="0.25">
      <c r="A10" s="21"/>
      <c r="B10" s="21"/>
      <c r="C10" s="16">
        <f>IF(B10="","",A10&amp;" - "&amp;B10)</f>
      </c>
      <c r="D10" s="5"/>
      <c r="E10" s="5"/>
      <c r="F10" s="5"/>
      <c r="G10" s="21"/>
    </row>
    <row r="11" spans="1:7" x14ac:dyDescent="0.25">
      <c r="A11" s="21"/>
      <c r="B11" s="21"/>
      <c r="C11" s="16">
        <f>IF(B11="","",A11&amp;" - "&amp;B11)</f>
      </c>
      <c r="D11" s="5"/>
      <c r="E11" s="5"/>
      <c r="F11" s="5"/>
      <c r="G11" s="21"/>
    </row>
    <row r="12" spans="1:7" x14ac:dyDescent="0.25">
      <c r="A12" s="21"/>
      <c r="B12" s="21"/>
      <c r="C12" s="16">
        <f>IF(B12="","",A12&amp;" - "&amp;B12)</f>
      </c>
      <c r="D12" s="5"/>
      <c r="E12" s="5"/>
      <c r="F12" s="5"/>
      <c r="G12" s="21"/>
    </row>
    <row r="13" spans="1:7" x14ac:dyDescent="0.25">
      <c r="A13" s="21"/>
      <c r="B13" s="21"/>
      <c r="C13" s="16">
        <f>IF(B13="","",A13&amp;" - "&amp;B13)</f>
      </c>
      <c r="D13" s="5"/>
      <c r="E13" s="5"/>
      <c r="F13" s="5"/>
      <c r="G13" s="21"/>
    </row>
    <row r="14" spans="1:7" x14ac:dyDescent="0.25">
      <c r="A14" s="21"/>
      <c r="B14" s="21"/>
      <c r="C14" s="16">
        <f>IF(B14="","",A14&amp;" - "&amp;B14)</f>
      </c>
      <c r="D14" s="5"/>
      <c r="E14" s="5"/>
      <c r="F14" s="5"/>
      <c r="G14" s="21"/>
    </row>
    <row r="15" spans="1:7" x14ac:dyDescent="0.25">
      <c r="A15" s="21"/>
      <c r="B15" s="21"/>
      <c r="C15" s="16">
        <f>IF(B15="","",A15&amp;" - "&amp;B15)</f>
      </c>
      <c r="D15" s="5"/>
      <c r="E15" s="5"/>
      <c r="F15" s="5"/>
      <c r="G15" s="21"/>
    </row>
    <row r="16" spans="1:7" x14ac:dyDescent="0.25">
      <c r="A16" s="21"/>
      <c r="B16" s="21"/>
      <c r="C16" s="16">
        <f>IF(B16="","",A16&amp;" - "&amp;B16)</f>
      </c>
      <c r="D16" s="5"/>
      <c r="E16" s="5"/>
      <c r="F16" s="5"/>
      <c r="G16" s="21"/>
    </row>
    <row r="18" spans="1:6" x14ac:dyDescent="0.25">
      <c r="A18" s="22" t="s">
        <v>62</v>
      </c>
      <c r="B18" s="22"/>
      <c r="C18" s="22"/>
      <c r="D18" s="23">
        <f>SUM(D7:D16)</f>
      </c>
      <c r="E18" s="23">
        <f>SUM(E7:E16)</f>
      </c>
      <c r="F18" s="23">
        <f>SUM(F7:F16)</f>
      </c>
    </row>
    <row r="20" spans="1:1" x14ac:dyDescent="0.25">
      <c r="A20" s="20" t="s">
        <v>43</v>
      </c>
    </row>
  </sheetData>
  <mergeCells count="4">
    <mergeCell ref="A1:G1"/>
    <mergeCell ref="A2:G2"/>
    <mergeCell ref="A4:G4"/>
    <mergeCell ref="A18:C18"/>
  </mergeCells>
  <dataValidations count="2">
    <dataValidation type="whole" showErrorMessage="1" error="Enter 0 to 20 guards." sqref="D10:F16">
      <formula1>0</formula1>
      <formula2>20</formula2>
    </dataValidation>
    <dataValidation type="whole" showErrorMessage="1" error="Enter 0 to 20 guards." sqref="D7:F16">
      <formula1>0</formula1>
      <formula2>20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workbookViewId="0">
      <pane ySplit="6" topLeftCell="A7" activePane="bottomLeft" state="frozen"/>
      <selection pane="bottomLeft"/>
    </sheetView>
  </sheetViews>
  <sheetFormatPr defaultRowHeight="15" outlineLevelRow="0" outlineLevelCol="0" x14ac:dyDescent="55"/>
  <cols>
    <col min="1" max="1" width="22" customWidth="1"/>
    <col min="2" max="2" width="15" customWidth="1"/>
    <col min="3" max="3" width="26" customWidth="1"/>
    <col min="4" max="4" width="16" customWidth="1"/>
    <col min="5" max="5" width="14" customWidth="1"/>
    <col min="6" max="6" width="20" customWidth="1"/>
    <col min="7" max="7" width="14" customWidth="1"/>
    <col min="8" max="8" width="20" customWidth="1"/>
    <col min="9" max="9" width="24" customWidth="1"/>
  </cols>
  <sheetData>
    <row r="1" ht="30" customHeight="1" spans="1:9" x14ac:dyDescent="0.25">
      <c r="A1" s="1" t="s">
        <v>63</v>
      </c>
      <c r="B1" s="1"/>
      <c r="C1" s="1"/>
      <c r="D1" s="1"/>
      <c r="E1" s="1"/>
      <c r="F1" s="1"/>
      <c r="G1" s="1"/>
      <c r="H1" s="1"/>
      <c r="I1" s="1"/>
    </row>
    <row r="2" ht="20" customHeight="1" spans="1:9" x14ac:dyDescent="0.25">
      <c r="A2" s="2" t="s">
        <v>64</v>
      </c>
      <c r="B2" s="2"/>
      <c r="C2" s="2"/>
      <c r="D2" s="2"/>
      <c r="E2" s="2"/>
      <c r="F2" s="2"/>
      <c r="G2" s="2"/>
      <c r="H2" s="2"/>
      <c r="I2" s="2"/>
    </row>
    <row r="3" ht="8" customHeight="1" x14ac:dyDescent="0.25"/>
    <row r="4" ht="28" customHeight="1" spans="1:9" x14ac:dyDescent="0.25">
      <c r="A4" s="19" t="s">
        <v>65</v>
      </c>
      <c r="B4" s="19"/>
      <c r="C4" s="19"/>
      <c r="D4" s="19"/>
      <c r="E4" s="19"/>
      <c r="F4" s="19"/>
      <c r="G4" s="19"/>
      <c r="H4" s="19"/>
      <c r="I4" s="19"/>
    </row>
    <row r="6" ht="30" customHeight="1" spans="1:9" x14ac:dyDescent="0.25">
      <c r="A6" s="3" t="s">
        <v>66</v>
      </c>
      <c r="B6" s="3" t="s">
        <v>67</v>
      </c>
      <c r="C6" s="3" t="s">
        <v>68</v>
      </c>
      <c r="D6" s="3" t="s">
        <v>69</v>
      </c>
      <c r="E6" s="3" t="s">
        <v>70</v>
      </c>
      <c r="F6" s="3" t="s">
        <v>71</v>
      </c>
      <c r="G6" s="3" t="s">
        <v>72</v>
      </c>
      <c r="H6" s="3" t="s">
        <v>73</v>
      </c>
      <c r="I6" s="3" t="s">
        <v>53</v>
      </c>
    </row>
    <row r="7" spans="1:9" x14ac:dyDescent="0.25">
      <c r="A7" s="21" t="s">
        <v>74</v>
      </c>
      <c r="B7" s="21"/>
      <c r="C7" s="21" t="s">
        <v>75</v>
      </c>
      <c r="D7" s="21" t="s">
        <v>76</v>
      </c>
      <c r="E7" s="24">
        <v>46826</v>
      </c>
      <c r="F7" s="14">
        <f>IF(E7="","",IF(E7&lt;TODAY(),"Expired",IF(E7-TODAY()&lt;=30,"Expires within 30 days","Current")))</f>
      </c>
      <c r="G7" s="24">
        <v>46632</v>
      </c>
      <c r="H7" s="14">
        <f>IF(G7="","",IF(G7&lt;TODAY(),"Expired",IF(G7-TODAY()&lt;=30,"Expires within 30 days","Current")))</f>
      </c>
      <c r="I7" s="21"/>
    </row>
    <row r="8" spans="1:9" x14ac:dyDescent="0.25">
      <c r="A8" s="21" t="s">
        <v>77</v>
      </c>
      <c r="B8" s="21"/>
      <c r="C8" s="21" t="s">
        <v>78</v>
      </c>
      <c r="D8" s="21" t="s">
        <v>79</v>
      </c>
      <c r="E8" s="24">
        <v>46568</v>
      </c>
      <c r="F8" s="17">
        <f>IF(E8="","",IF(E8&lt;TODAY(),"Expired",IF(E8-TODAY()&lt;=30,"Expires within 30 days","Current")))</f>
      </c>
      <c r="G8" s="24">
        <v>46436</v>
      </c>
      <c r="H8" s="17">
        <f>IF(G8="","",IF(G8&lt;TODAY(),"Expired",IF(G8-TODAY()&lt;=30,"Expires within 30 days","Current")))</f>
      </c>
      <c r="I8" s="21"/>
    </row>
    <row r="9" spans="1:9" x14ac:dyDescent="0.25">
      <c r="A9" s="21" t="s">
        <v>80</v>
      </c>
      <c r="B9" s="21"/>
      <c r="C9" s="21" t="s">
        <v>81</v>
      </c>
      <c r="D9" s="21" t="s">
        <v>82</v>
      </c>
      <c r="E9" s="24">
        <v>47062</v>
      </c>
      <c r="F9" s="14">
        <f>IF(E9="","",IF(E9&lt;TODAY(),"Expired",IF(E9-TODAY()&lt;=30,"Expires within 30 days","Current")))</f>
      </c>
      <c r="G9" s="24">
        <v>46772</v>
      </c>
      <c r="H9" s="14">
        <f>IF(G9="","",IF(G9&lt;TODAY(),"Expired",IF(G9-TODAY()&lt;=30,"Expires within 30 days","Current")))</f>
      </c>
      <c r="I9" s="21"/>
    </row>
    <row r="10" spans="1:9" x14ac:dyDescent="0.25">
      <c r="A10" s="21" t="s">
        <v>83</v>
      </c>
      <c r="B10" s="21"/>
      <c r="C10" s="21" t="s">
        <v>78</v>
      </c>
      <c r="D10" s="21" t="s">
        <v>84</v>
      </c>
      <c r="E10" s="24">
        <v>46354</v>
      </c>
      <c r="F10" s="17">
        <f>IF(E10="","",IF(E10&lt;TODAY(),"Expired",IF(E10-TODAY()&lt;=30,"Expires within 30 days","Current")))</f>
      </c>
      <c r="G10" s="24">
        <v>46577</v>
      </c>
      <c r="H10" s="17">
        <f>IF(G10="","",IF(G10&lt;TODAY(),"Expired",IF(G10-TODAY()&lt;=30,"Expires within 30 days","Current")))</f>
      </c>
      <c r="I10" s="21"/>
    </row>
    <row r="11" spans="1:9" x14ac:dyDescent="0.25">
      <c r="A11" s="21" t="s">
        <v>85</v>
      </c>
      <c r="B11" s="21"/>
      <c r="C11" s="21" t="s">
        <v>75</v>
      </c>
      <c r="D11" s="21" t="s">
        <v>86</v>
      </c>
      <c r="E11" s="24">
        <v>47130</v>
      </c>
      <c r="F11" s="14">
        <f>IF(E11="","",IF(E11&lt;TODAY(),"Expired",IF(E11-TODAY()&lt;=30,"Expires within 30 days","Current")))</f>
      </c>
      <c r="G11" s="24">
        <v>46503</v>
      </c>
      <c r="H11" s="14">
        <f>IF(G11="","",IF(G11&lt;TODAY(),"Expired",IF(G11-TODAY()&lt;=30,"Expires within 30 days","Current")))</f>
      </c>
      <c r="I11" s="21"/>
    </row>
    <row r="12" spans="1:9" x14ac:dyDescent="0.25">
      <c r="A12" s="21" t="s">
        <v>87</v>
      </c>
      <c r="B12" s="21"/>
      <c r="C12" s="21" t="s">
        <v>81</v>
      </c>
      <c r="D12" s="21" t="s">
        <v>88</v>
      </c>
      <c r="E12" s="24">
        <v>46663</v>
      </c>
      <c r="F12" s="17">
        <f>IF(E12="","",IF(E12&lt;TODAY(),"Expired",IF(E12-TODAY()&lt;=30,"Expires within 30 days","Current")))</f>
      </c>
      <c r="G12" s="24">
        <v>46366</v>
      </c>
      <c r="H12" s="17">
        <f>IF(G12="","",IF(G12&lt;TODAY(),"Expired",IF(G12-TODAY()&lt;=30,"Expires within 30 days","Current")))</f>
      </c>
      <c r="I12" s="21"/>
    </row>
    <row r="13" spans="1:9" x14ac:dyDescent="0.25">
      <c r="A13" s="21" t="s">
        <v>89</v>
      </c>
      <c r="B13" s="21"/>
      <c r="C13" s="21" t="s">
        <v>78</v>
      </c>
      <c r="D13" s="21" t="s">
        <v>90</v>
      </c>
      <c r="E13" s="24">
        <v>46895</v>
      </c>
      <c r="F13" s="14">
        <f>IF(E13="","",IF(E13&lt;TODAY(),"Expired",IF(E13-TODAY()&lt;=30,"Expires within 30 days","Current")))</f>
      </c>
      <c r="G13" s="24">
        <v>46895</v>
      </c>
      <c r="H13" s="14">
        <f>IF(G13="","",IF(G13&lt;TODAY(),"Expired",IF(G13-TODAY()&lt;=30,"Expires within 30 days","Current")))</f>
      </c>
      <c r="I13" s="21"/>
    </row>
    <row r="14" spans="1:9" x14ac:dyDescent="0.25">
      <c r="A14" s="21" t="s">
        <v>91</v>
      </c>
      <c r="B14" s="21"/>
      <c r="C14" s="21" t="s">
        <v>75</v>
      </c>
      <c r="D14" s="21" t="s">
        <v>92</v>
      </c>
      <c r="E14" s="24">
        <v>46722</v>
      </c>
      <c r="F14" s="17">
        <f>IF(E14="","",IF(E14&lt;TODAY(),"Expired",IF(E14-TODAY()&lt;=30,"Expires within 30 days","Current")))</f>
      </c>
      <c r="G14" s="24">
        <v>46706</v>
      </c>
      <c r="H14" s="17">
        <f>IF(G14="","",IF(G14&lt;TODAY(),"Expired",IF(G14-TODAY()&lt;=30,"Expires within 30 days","Current")))</f>
      </c>
      <c r="I14" s="21"/>
    </row>
    <row r="15" spans="1:9" x14ac:dyDescent="0.25">
      <c r="A15" s="21" t="s">
        <v>93</v>
      </c>
      <c r="B15" s="21"/>
      <c r="C15" s="21" t="s">
        <v>78</v>
      </c>
      <c r="D15" s="21" t="s">
        <v>94</v>
      </c>
      <c r="E15" s="24">
        <v>46973</v>
      </c>
      <c r="F15" s="14">
        <f>IF(E15="","",IF(E15&lt;TODAY(),"Expired",IF(E15-TODAY()&lt;=30,"Expires within 30 days","Current")))</f>
      </c>
      <c r="G15" s="24">
        <v>46449</v>
      </c>
      <c r="H15" s="14">
        <f>IF(G15="","",IF(G15&lt;TODAY(),"Expired",IF(G15-TODAY()&lt;=30,"Expires within 30 days","Current")))</f>
      </c>
      <c r="I15" s="21"/>
    </row>
    <row r="16" spans="1:9" x14ac:dyDescent="0.25">
      <c r="A16" s="21" t="s">
        <v>95</v>
      </c>
      <c r="B16" s="21"/>
      <c r="C16" s="21" t="s">
        <v>81</v>
      </c>
      <c r="D16" s="21" t="s">
        <v>96</v>
      </c>
      <c r="E16" s="24">
        <v>46524</v>
      </c>
      <c r="F16" s="17">
        <f>IF(E16="","",IF(E16&lt;TODAY(),"Expired",IF(E16-TODAY()&lt;=30,"Expires within 30 days","Current")))</f>
      </c>
      <c r="G16" s="24">
        <v>46811</v>
      </c>
      <c r="H16" s="17">
        <f>IF(G16="","",IF(G16&lt;TODAY(),"Expired",IF(G16-TODAY()&lt;=30,"Expires within 30 days","Current")))</f>
      </c>
      <c r="I16" s="21"/>
    </row>
    <row r="17" spans="1:9" x14ac:dyDescent="0.25">
      <c r="A17" s="21" t="s">
        <v>97</v>
      </c>
      <c r="B17" s="21"/>
      <c r="C17" s="21" t="s">
        <v>78</v>
      </c>
      <c r="D17" s="21" t="s">
        <v>98</v>
      </c>
      <c r="E17" s="24">
        <v>47026</v>
      </c>
      <c r="F17" s="14">
        <f>IF(E17="","",IF(E17&lt;TODAY(),"Expired",IF(E17-TODAY()&lt;=30,"Expires within 30 days","Current")))</f>
      </c>
      <c r="G17" s="24">
        <v>46613</v>
      </c>
      <c r="H17" s="14">
        <f>IF(G17="","",IF(G17&lt;TODAY(),"Expired",IF(G17-TODAY()&lt;=30,"Expires within 30 days","Current")))</f>
      </c>
      <c r="I17" s="21"/>
    </row>
    <row r="18" spans="1:9" x14ac:dyDescent="0.25">
      <c r="A18" s="21" t="s">
        <v>99</v>
      </c>
      <c r="B18" s="21"/>
      <c r="C18" s="21" t="s">
        <v>75</v>
      </c>
      <c r="D18" s="21" t="s">
        <v>100</v>
      </c>
      <c r="E18" s="24">
        <v>47212</v>
      </c>
      <c r="F18" s="17">
        <f>IF(E18="","",IF(E18&lt;TODAY(),"Expired",IF(E18-TODAY()&lt;=30,"Expires within 30 days","Current")))</f>
      </c>
      <c r="G18" s="24">
        <v>46539</v>
      </c>
      <c r="H18" s="17">
        <f>IF(G18="","",IF(G18&lt;TODAY(),"Expired",IF(G18-TODAY()&lt;=30,"Expires within 30 days","Current")))</f>
      </c>
      <c r="I18" s="21"/>
    </row>
    <row r="19" spans="1:9" x14ac:dyDescent="0.25">
      <c r="A19" s="21"/>
      <c r="B19" s="21"/>
      <c r="C19" s="21"/>
      <c r="D19" s="21"/>
      <c r="E19" s="24"/>
      <c r="F19" s="14">
        <f>IF(E19="","",IF(E19&lt;TODAY(),"Expired",IF(E19-TODAY()&lt;=30,"Expires within 30 days","Current")))</f>
      </c>
      <c r="G19" s="24"/>
      <c r="H19" s="14">
        <f>IF(G19="","",IF(G19&lt;TODAY(),"Expired",IF(G19-TODAY()&lt;=30,"Expires within 30 days","Current")))</f>
      </c>
      <c r="I19" s="21"/>
    </row>
    <row r="20" spans="1:9" x14ac:dyDescent="0.25">
      <c r="A20" s="21"/>
      <c r="B20" s="21"/>
      <c r="C20" s="21"/>
      <c r="D20" s="21"/>
      <c r="E20" s="24"/>
      <c r="F20" s="17">
        <f>IF(E20="","",IF(E20&lt;TODAY(),"Expired",IF(E20-TODAY()&lt;=30,"Expires within 30 days","Current")))</f>
      </c>
      <c r="G20" s="24"/>
      <c r="H20" s="17">
        <f>IF(G20="","",IF(G20&lt;TODAY(),"Expired",IF(G20-TODAY()&lt;=30,"Expires within 30 days","Current")))</f>
      </c>
      <c r="I20" s="21"/>
    </row>
    <row r="21" spans="1:9" x14ac:dyDescent="0.25">
      <c r="A21" s="21"/>
      <c r="B21" s="21"/>
      <c r="C21" s="21"/>
      <c r="D21" s="21"/>
      <c r="E21" s="24"/>
      <c r="F21" s="14">
        <f>IF(E21="","",IF(E21&lt;TODAY(),"Expired",IF(E21-TODAY()&lt;=30,"Expires within 30 days","Current")))</f>
      </c>
      <c r="G21" s="24"/>
      <c r="H21" s="14">
        <f>IF(G21="","",IF(G21&lt;TODAY(),"Expired",IF(G21-TODAY()&lt;=30,"Expires within 30 days","Current")))</f>
      </c>
      <c r="I21" s="21"/>
    </row>
    <row r="22" spans="1:9" x14ac:dyDescent="0.25">
      <c r="A22" s="21"/>
      <c r="B22" s="21"/>
      <c r="C22" s="21"/>
      <c r="D22" s="21"/>
      <c r="E22" s="24"/>
      <c r="F22" s="17">
        <f>IF(E22="","",IF(E22&lt;TODAY(),"Expired",IF(E22-TODAY()&lt;=30,"Expires within 30 days","Current")))</f>
      </c>
      <c r="G22" s="24"/>
      <c r="H22" s="17">
        <f>IF(G22="","",IF(G22&lt;TODAY(),"Expired",IF(G22-TODAY()&lt;=30,"Expires within 30 days","Current")))</f>
      </c>
      <c r="I22" s="21"/>
    </row>
    <row r="23" spans="1:9" x14ac:dyDescent="0.25">
      <c r="A23" s="21"/>
      <c r="B23" s="21"/>
      <c r="C23" s="21"/>
      <c r="D23" s="21"/>
      <c r="E23" s="24"/>
      <c r="F23" s="14">
        <f>IF(E23="","",IF(E23&lt;TODAY(),"Expired",IF(E23-TODAY()&lt;=30,"Expires within 30 days","Current")))</f>
      </c>
      <c r="G23" s="24"/>
      <c r="H23" s="14">
        <f>IF(G23="","",IF(G23&lt;TODAY(),"Expired",IF(G23-TODAY()&lt;=30,"Expires within 30 days","Current")))</f>
      </c>
      <c r="I23" s="21"/>
    </row>
    <row r="24" spans="1:9" x14ac:dyDescent="0.25">
      <c r="A24" s="21"/>
      <c r="B24" s="21"/>
      <c r="C24" s="21"/>
      <c r="D24" s="21"/>
      <c r="E24" s="24"/>
      <c r="F24" s="17">
        <f>IF(E24="","",IF(E24&lt;TODAY(),"Expired",IF(E24-TODAY()&lt;=30,"Expires within 30 days","Current")))</f>
      </c>
      <c r="G24" s="24"/>
      <c r="H24" s="17">
        <f>IF(G24="","",IF(G24&lt;TODAY(),"Expired",IF(G24-TODAY()&lt;=30,"Expires within 30 days","Current")))</f>
      </c>
      <c r="I24" s="21"/>
    </row>
    <row r="25" spans="1:9" x14ac:dyDescent="0.25">
      <c r="A25" s="21"/>
      <c r="B25" s="21"/>
      <c r="C25" s="21"/>
      <c r="D25" s="21"/>
      <c r="E25" s="24"/>
      <c r="F25" s="14">
        <f>IF(E25="","",IF(E25&lt;TODAY(),"Expired",IF(E25-TODAY()&lt;=30,"Expires within 30 days","Current")))</f>
      </c>
      <c r="G25" s="24"/>
      <c r="H25" s="14">
        <f>IF(G25="","",IF(G25&lt;TODAY(),"Expired",IF(G25-TODAY()&lt;=30,"Expires within 30 days","Current")))</f>
      </c>
      <c r="I25" s="21"/>
    </row>
    <row r="26" spans="1:9" x14ac:dyDescent="0.25">
      <c r="A26" s="21"/>
      <c r="B26" s="21"/>
      <c r="C26" s="21"/>
      <c r="D26" s="21"/>
      <c r="E26" s="24"/>
      <c r="F26" s="17">
        <f>IF(E26="","",IF(E26&lt;TODAY(),"Expired",IF(E26-TODAY()&lt;=30,"Expires within 30 days","Current")))</f>
      </c>
      <c r="G26" s="24"/>
      <c r="H26" s="17">
        <f>IF(G26="","",IF(G26&lt;TODAY(),"Expired",IF(G26-TODAY()&lt;=30,"Expires within 30 days","Current")))</f>
      </c>
      <c r="I26" s="21"/>
    </row>
    <row r="27" spans="1:9" x14ac:dyDescent="0.25">
      <c r="A27" s="21"/>
      <c r="B27" s="21"/>
      <c r="C27" s="21"/>
      <c r="D27" s="21"/>
      <c r="E27" s="24"/>
      <c r="F27" s="14">
        <f>IF(E27="","",IF(E27&lt;TODAY(),"Expired",IF(E27-TODAY()&lt;=30,"Expires within 30 days","Current")))</f>
      </c>
      <c r="G27" s="24"/>
      <c r="H27" s="14">
        <f>IF(G27="","",IF(G27&lt;TODAY(),"Expired",IF(G27-TODAY()&lt;=30,"Expires within 30 days","Current")))</f>
      </c>
      <c r="I27" s="21"/>
    </row>
    <row r="28" spans="1:9" x14ac:dyDescent="0.25">
      <c r="A28" s="21"/>
      <c r="B28" s="21"/>
      <c r="C28" s="21"/>
      <c r="D28" s="21"/>
      <c r="E28" s="24"/>
      <c r="F28" s="17">
        <f>IF(E28="","",IF(E28&lt;TODAY(),"Expired",IF(E28-TODAY()&lt;=30,"Expires within 30 days","Current")))</f>
      </c>
      <c r="G28" s="24"/>
      <c r="H28" s="17">
        <f>IF(G28="","",IF(G28&lt;TODAY(),"Expired",IF(G28-TODAY()&lt;=30,"Expires within 30 days","Current")))</f>
      </c>
      <c r="I28" s="21"/>
    </row>
    <row r="29" spans="1:9" x14ac:dyDescent="0.25">
      <c r="A29" s="21"/>
      <c r="B29" s="21"/>
      <c r="C29" s="21"/>
      <c r="D29" s="21"/>
      <c r="E29" s="24"/>
      <c r="F29" s="14">
        <f>IF(E29="","",IF(E29&lt;TODAY(),"Expired",IF(E29-TODAY()&lt;=30,"Expires within 30 days","Current")))</f>
      </c>
      <c r="G29" s="24"/>
      <c r="H29" s="14">
        <f>IF(G29="","",IF(G29&lt;TODAY(),"Expired",IF(G29-TODAY()&lt;=30,"Expires within 30 days","Current")))</f>
      </c>
      <c r="I29" s="21"/>
    </row>
    <row r="30" spans="1:9" x14ac:dyDescent="0.25">
      <c r="A30" s="21"/>
      <c r="B30" s="21"/>
      <c r="C30" s="21"/>
      <c r="D30" s="21"/>
      <c r="E30" s="24"/>
      <c r="F30" s="17">
        <f>IF(E30="","",IF(E30&lt;TODAY(),"Expired",IF(E30-TODAY()&lt;=30,"Expires within 30 days","Current")))</f>
      </c>
      <c r="G30" s="24"/>
      <c r="H30" s="17">
        <f>IF(G30="","",IF(G30&lt;TODAY(),"Expired",IF(G30-TODAY()&lt;=30,"Expires within 30 days","Current")))</f>
      </c>
      <c r="I30" s="21"/>
    </row>
    <row r="31" spans="1:9" x14ac:dyDescent="0.25">
      <c r="A31" s="21"/>
      <c r="B31" s="21"/>
      <c r="C31" s="21"/>
      <c r="D31" s="21"/>
      <c r="E31" s="24"/>
      <c r="F31" s="14">
        <f>IF(E31="","",IF(E31&lt;TODAY(),"Expired",IF(E31-TODAY()&lt;=30,"Expires within 30 days","Current")))</f>
      </c>
      <c r="G31" s="24"/>
      <c r="H31" s="14">
        <f>IF(G31="","",IF(G31&lt;TODAY(),"Expired",IF(G31-TODAY()&lt;=30,"Expires within 30 days","Current")))</f>
      </c>
      <c r="I31" s="21"/>
    </row>
    <row r="32" spans="1:9" x14ac:dyDescent="0.25">
      <c r="A32" s="21"/>
      <c r="B32" s="21"/>
      <c r="C32" s="21"/>
      <c r="D32" s="21"/>
      <c r="E32" s="24"/>
      <c r="F32" s="17">
        <f>IF(E32="","",IF(E32&lt;TODAY(),"Expired",IF(E32-TODAY()&lt;=30,"Expires within 30 days","Current")))</f>
      </c>
      <c r="G32" s="24"/>
      <c r="H32" s="17">
        <f>IF(G32="","",IF(G32&lt;TODAY(),"Expired",IF(G32-TODAY()&lt;=30,"Expires within 30 days","Current")))</f>
      </c>
      <c r="I32" s="21"/>
    </row>
    <row r="33" spans="1:9" x14ac:dyDescent="0.25">
      <c r="A33" s="21"/>
      <c r="B33" s="21"/>
      <c r="C33" s="21"/>
      <c r="D33" s="21"/>
      <c r="E33" s="24"/>
      <c r="F33" s="14">
        <f>IF(E33="","",IF(E33&lt;TODAY(),"Expired",IF(E33-TODAY()&lt;=30,"Expires within 30 days","Current")))</f>
      </c>
      <c r="G33" s="24"/>
      <c r="H33" s="14">
        <f>IF(G33="","",IF(G33&lt;TODAY(),"Expired",IF(G33-TODAY()&lt;=30,"Expires within 30 days","Current")))</f>
      </c>
      <c r="I33" s="21"/>
    </row>
    <row r="34" spans="1:9" x14ac:dyDescent="0.25">
      <c r="A34" s="21"/>
      <c r="B34" s="21"/>
      <c r="C34" s="21"/>
      <c r="D34" s="21"/>
      <c r="E34" s="24"/>
      <c r="F34" s="17">
        <f>IF(E34="","",IF(E34&lt;TODAY(),"Expired",IF(E34-TODAY()&lt;=30,"Expires within 30 days","Current")))</f>
      </c>
      <c r="G34" s="24"/>
      <c r="H34" s="17">
        <f>IF(G34="","",IF(G34&lt;TODAY(),"Expired",IF(G34-TODAY()&lt;=30,"Expires within 30 days","Current")))</f>
      </c>
      <c r="I34" s="21"/>
    </row>
    <row r="35" spans="1:9" x14ac:dyDescent="0.25">
      <c r="A35" s="21"/>
      <c r="B35" s="21"/>
      <c r="C35" s="21"/>
      <c r="D35" s="21"/>
      <c r="E35" s="24"/>
      <c r="F35" s="14">
        <f>IF(E35="","",IF(E35&lt;TODAY(),"Expired",IF(E35-TODAY()&lt;=30,"Expires within 30 days","Current")))</f>
      </c>
      <c r="G35" s="24"/>
      <c r="H35" s="14">
        <f>IF(G35="","",IF(G35&lt;TODAY(),"Expired",IF(G35-TODAY()&lt;=30,"Expires within 30 days","Current")))</f>
      </c>
      <c r="I35" s="21"/>
    </row>
    <row r="36" spans="1:9" x14ac:dyDescent="0.25">
      <c r="A36" s="21"/>
      <c r="B36" s="21"/>
      <c r="C36" s="21"/>
      <c r="D36" s="21"/>
      <c r="E36" s="24"/>
      <c r="F36" s="17">
        <f>IF(E36="","",IF(E36&lt;TODAY(),"Expired",IF(E36-TODAY()&lt;=30,"Expires within 30 days","Current")))</f>
      </c>
      <c r="G36" s="24"/>
      <c r="H36" s="17">
        <f>IF(G36="","",IF(G36&lt;TODAY(),"Expired",IF(G36-TODAY()&lt;=30,"Expires within 30 days","Current")))</f>
      </c>
      <c r="I36" s="21"/>
    </row>
    <row r="37" spans="1:9" x14ac:dyDescent="0.25">
      <c r="A37" s="21"/>
      <c r="B37" s="21"/>
      <c r="C37" s="21"/>
      <c r="D37" s="21"/>
      <c r="E37" s="24"/>
      <c r="F37" s="14">
        <f>IF(E37="","",IF(E37&lt;TODAY(),"Expired",IF(E37-TODAY()&lt;=30,"Expires within 30 days","Current")))</f>
      </c>
      <c r="G37" s="24"/>
      <c r="H37" s="14">
        <f>IF(G37="","",IF(G37&lt;TODAY(),"Expired",IF(G37-TODAY()&lt;=30,"Expires within 30 days","Current")))</f>
      </c>
      <c r="I37" s="21"/>
    </row>
    <row r="38" spans="1:9" x14ac:dyDescent="0.25">
      <c r="A38" s="21"/>
      <c r="B38" s="21"/>
      <c r="C38" s="21"/>
      <c r="D38" s="21"/>
      <c r="E38" s="24"/>
      <c r="F38" s="17">
        <f>IF(E38="","",IF(E38&lt;TODAY(),"Expired",IF(E38-TODAY()&lt;=30,"Expires within 30 days","Current")))</f>
      </c>
      <c r="G38" s="24"/>
      <c r="H38" s="17">
        <f>IF(G38="","",IF(G38&lt;TODAY(),"Expired",IF(G38-TODAY()&lt;=30,"Expires within 30 days","Current")))</f>
      </c>
      <c r="I38" s="21"/>
    </row>
    <row r="39" spans="1:9" x14ac:dyDescent="0.25">
      <c r="A39" s="21"/>
      <c r="B39" s="21"/>
      <c r="C39" s="21"/>
      <c r="D39" s="21"/>
      <c r="E39" s="24"/>
      <c r="F39" s="14">
        <f>IF(E39="","",IF(E39&lt;TODAY(),"Expired",IF(E39-TODAY()&lt;=30,"Expires within 30 days","Current")))</f>
      </c>
      <c r="G39" s="24"/>
      <c r="H39" s="14">
        <f>IF(G39="","",IF(G39&lt;TODAY(),"Expired",IF(G39-TODAY()&lt;=30,"Expires within 30 days","Current")))</f>
      </c>
      <c r="I39" s="21"/>
    </row>
    <row r="40" spans="1:9" x14ac:dyDescent="0.25">
      <c r="A40" s="21"/>
      <c r="B40" s="21"/>
      <c r="C40" s="21"/>
      <c r="D40" s="21"/>
      <c r="E40" s="24"/>
      <c r="F40" s="17">
        <f>IF(E40="","",IF(E40&lt;TODAY(),"Expired",IF(E40-TODAY()&lt;=30,"Expires within 30 days","Current")))</f>
      </c>
      <c r="G40" s="24"/>
      <c r="H40" s="17">
        <f>IF(G40="","",IF(G40&lt;TODAY(),"Expired",IF(G40-TODAY()&lt;=30,"Expires within 30 days","Current")))</f>
      </c>
      <c r="I40" s="21"/>
    </row>
    <row r="41" spans="1:9" x14ac:dyDescent="0.25">
      <c r="A41" s="21"/>
      <c r="B41" s="21"/>
      <c r="C41" s="21"/>
      <c r="D41" s="21"/>
      <c r="E41" s="24"/>
      <c r="F41" s="14">
        <f>IF(E41="","",IF(E41&lt;TODAY(),"Expired",IF(E41-TODAY()&lt;=30,"Expires within 30 days","Current")))</f>
      </c>
      <c r="G41" s="24"/>
      <c r="H41" s="14">
        <f>IF(G41="","",IF(G41&lt;TODAY(),"Expired",IF(G41-TODAY()&lt;=30,"Expires within 30 days","Current")))</f>
      </c>
      <c r="I41" s="21"/>
    </row>
    <row r="42" spans="1:9" x14ac:dyDescent="0.25">
      <c r="A42" s="21"/>
      <c r="B42" s="21"/>
      <c r="C42" s="21"/>
      <c r="D42" s="21"/>
      <c r="E42" s="24"/>
      <c r="F42" s="17">
        <f>IF(E42="","",IF(E42&lt;TODAY(),"Expired",IF(E42-TODAY()&lt;=30,"Expires within 30 days","Current")))</f>
      </c>
      <c r="G42" s="24"/>
      <c r="H42" s="17">
        <f>IF(G42="","",IF(G42&lt;TODAY(),"Expired",IF(G42-TODAY()&lt;=30,"Expires within 30 days","Current")))</f>
      </c>
      <c r="I42" s="21"/>
    </row>
    <row r="43" spans="1:9" x14ac:dyDescent="0.25">
      <c r="A43" s="21"/>
      <c r="B43" s="21"/>
      <c r="C43" s="21"/>
      <c r="D43" s="21"/>
      <c r="E43" s="24"/>
      <c r="F43" s="14">
        <f>IF(E43="","",IF(E43&lt;TODAY(),"Expired",IF(E43-TODAY()&lt;=30,"Expires within 30 days","Current")))</f>
      </c>
      <c r="G43" s="24"/>
      <c r="H43" s="14">
        <f>IF(G43="","",IF(G43&lt;TODAY(),"Expired",IF(G43-TODAY()&lt;=30,"Expires within 30 days","Current")))</f>
      </c>
      <c r="I43" s="21"/>
    </row>
    <row r="44" spans="1:9" x14ac:dyDescent="0.25">
      <c r="A44" s="21"/>
      <c r="B44" s="21"/>
      <c r="C44" s="21"/>
      <c r="D44" s="21"/>
      <c r="E44" s="24"/>
      <c r="F44" s="17">
        <f>IF(E44="","",IF(E44&lt;TODAY(),"Expired",IF(E44-TODAY()&lt;=30,"Expires within 30 days","Current")))</f>
      </c>
      <c r="G44" s="24"/>
      <c r="H44" s="17">
        <f>IF(G44="","",IF(G44&lt;TODAY(),"Expired",IF(G44-TODAY()&lt;=30,"Expires within 30 days","Current")))</f>
      </c>
      <c r="I44" s="21"/>
    </row>
    <row r="45" spans="1:9" x14ac:dyDescent="0.25">
      <c r="A45" s="21"/>
      <c r="B45" s="21"/>
      <c r="C45" s="21"/>
      <c r="D45" s="21"/>
      <c r="E45" s="24"/>
      <c r="F45" s="14">
        <f>IF(E45="","",IF(E45&lt;TODAY(),"Expired",IF(E45-TODAY()&lt;=30,"Expires within 30 days","Current")))</f>
      </c>
      <c r="G45" s="24"/>
      <c r="H45" s="14">
        <f>IF(G45="","",IF(G45&lt;TODAY(),"Expired",IF(G45-TODAY()&lt;=30,"Expires within 30 days","Current")))</f>
      </c>
      <c r="I45" s="21"/>
    </row>
    <row r="46" spans="1:9" x14ac:dyDescent="0.25">
      <c r="A46" s="21"/>
      <c r="B46" s="21"/>
      <c r="C46" s="21"/>
      <c r="D46" s="21"/>
      <c r="E46" s="24"/>
      <c r="F46" s="17">
        <f>IF(E46="","",IF(E46&lt;TODAY(),"Expired",IF(E46-TODAY()&lt;=30,"Expires within 30 days","Current")))</f>
      </c>
      <c r="G46" s="24"/>
      <c r="H46" s="17">
        <f>IF(G46="","",IF(G46&lt;TODAY(),"Expired",IF(G46-TODAY()&lt;=30,"Expires within 30 days","Current")))</f>
      </c>
      <c r="I46" s="21"/>
    </row>
    <row r="48" spans="1:4" x14ac:dyDescent="0.25">
      <c r="A48" s="22" t="s">
        <v>101</v>
      </c>
      <c r="B48">
        <f>COUNTIF(F7:F46,"Expired")</f>
      </c>
      <c r="C48" s="22" t="s">
        <v>102</v>
      </c>
      <c r="D48">
        <f>COUNTIF(F7:F46,"Expires within 30 days")</f>
      </c>
    </row>
    <row r="50" spans="1:1" x14ac:dyDescent="0.25">
      <c r="A50" s="20" t="s">
        <v>43</v>
      </c>
    </row>
  </sheetData>
  <mergeCells count="3">
    <mergeCell ref="A1:I1"/>
    <mergeCell ref="A2:I2"/>
    <mergeCell ref="A4:I4"/>
  </mergeCells>
  <conditionalFormatting sqref="E7:E46">
    <cfRule type="expression" dxfId="5" priority="1">
      <formula>AND(E7&lt;&gt;"",E7&lt;TODAY())</formula>
    </cfRule>
    <cfRule type="expression" dxfId="6" priority="2">
      <formula>AND(E7&lt;&gt;"",E7-TODAY()&lt;=30)</formula>
    </cfRule>
  </conditionalFormatting>
  <conditionalFormatting sqref="G7:G46">
    <cfRule type="expression" dxfId="7" priority="1">
      <formula>AND(G7&lt;&gt;"",G7&lt;TODAY())</formula>
    </cfRule>
    <cfRule type="expression" dxfId="8" priority="2">
      <formula>AND(G7&lt;&gt;"",G7-TODAY()&lt;=30)</formula>
    </cfRule>
  </conditionalFormatting>
  <conditionalFormatting sqref="F7:F46">
    <cfRule type="cellIs" dxfId="9" priority="1" operator="equal">
      <formula>"Expired"</formula>
    </cfRule>
    <cfRule type="cellIs" dxfId="10" priority="2" operator="equal">
      <formula>"Expires within 30 days"</formula>
    </cfRule>
  </conditionalFormatting>
  <conditionalFormatting sqref="H7:H46">
    <cfRule type="cellIs" dxfId="11" priority="1" operator="equal">
      <formula>"Expired"</formula>
    </cfRule>
    <cfRule type="cellIs" dxfId="12" priority="2" operator="equal">
      <formula>"Expires within 30 days"</formula>
    </cfRule>
  </conditionalFormatting>
  <dataValidations count="4">
    <dataValidation type="date" operator="greaterThan" allowBlank="1" showErrorMessage="1" error="Enter a date." sqref="E10:E46">
      <formula1>36526</formula1>
    </dataValidation>
    <dataValidation type="date" operator="greaterThan" allowBlank="1" showErrorMessage="1" error="Enter a date." sqref="E7:E46">
      <formula1>36526</formula1>
    </dataValidation>
    <dataValidation type="date" operator="greaterThan" allowBlank="1" showErrorMessage="1" error="Enter a date." sqref="G10:G46">
      <formula1>36526</formula1>
    </dataValidation>
    <dataValidation type="date" operator="greaterThan" allowBlank="1" showErrorMessage="1" error="Enter a date." sqref="G7:G46">
      <formula1>36526</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5"/>
  <sheetViews>
    <sheetView workbookViewId="0">
      <pane xSplit="3" ySplit="7" topLeftCell="D8" activePane="bottomRight" state="frozen"/>
      <selection pane="bottomRight"/>
    </sheetView>
  </sheetViews>
  <sheetFormatPr defaultRowHeight="15" outlineLevelRow="0" outlineLevelCol="0" x14ac:dyDescent="55"/>
  <cols>
    <col min="1" max="1" width="22" customWidth="1"/>
    <col min="2" max="2" width="7" customWidth="1"/>
    <col min="3" max="3" width="30" customWidth="1"/>
    <col min="4" max="31" width="4.4" customWidth="1"/>
  </cols>
  <sheetData>
    <row r="1" ht="30" customHeight="1" spans="1:31" x14ac:dyDescent="0.25">
      <c r="A1" s="1" t="s">
        <v>103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20" customHeight="1" spans="1:31" x14ac:dyDescent="0.25">
      <c r="A2" s="2" t="s">
        <v>104</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ht="8" customHeight="1" x14ac:dyDescent="0.25"/>
    <row r="4" spans="1:25" x14ac:dyDescent="0.25">
      <c r="A4" s="22" t="s">
        <v>105</v>
      </c>
      <c r="B4" s="7">
        <f>Setup!$B$6</f>
      </c>
      <c r="C4" s="7"/>
      <c r="E4" s="10">
        <f>Setup!$B$5</f>
      </c>
      <c r="F4" s="10"/>
      <c r="G4" s="10"/>
      <c r="H4" s="10"/>
      <c r="I4" s="10"/>
      <c r="J4" s="10"/>
      <c r="K4" s="10"/>
      <c r="L4" s="10"/>
      <c r="N4" s="25" t="s">
        <v>106</v>
      </c>
      <c r="O4" s="25"/>
      <c r="P4" s="25"/>
      <c r="Q4" s="25"/>
      <c r="R4" s="25"/>
      <c r="S4" s="25"/>
      <c r="T4" s="25"/>
      <c r="U4" s="25"/>
      <c r="V4" s="25"/>
      <c r="W4" s="25"/>
      <c r="X4" s="26">
        <f>SUM(AF51:AF80)</f>
      </c>
      <c r="Y4" s="26"/>
    </row>
    <row r="5" spans="1:31" x14ac:dyDescent="0.25">
      <c r="A5" s="27" t="s">
        <v>107</v>
      </c>
      <c r="B5" s="27"/>
      <c r="C5" s="27"/>
      <c r="D5" s="28">
        <f>IF(WEEKDAY(D7,2)&gt;5,1,0)</f>
      </c>
      <c r="E5" s="28">
        <f>IF(WEEKDAY(E7,2)&gt;5,1,0)</f>
      </c>
      <c r="F5" s="28">
        <f>IF(WEEKDAY(F7,2)&gt;5,1,0)</f>
      </c>
      <c r="G5" s="28">
        <f>IF(WEEKDAY(G7,2)&gt;5,1,0)</f>
      </c>
      <c r="H5" s="28">
        <f>IF(WEEKDAY(H7,2)&gt;5,1,0)</f>
      </c>
      <c r="I5" s="28">
        <f>IF(WEEKDAY(I7,2)&gt;5,1,0)</f>
      </c>
      <c r="J5" s="28">
        <f>IF(WEEKDAY(J7,2)&gt;5,1,0)</f>
      </c>
      <c r="K5" s="28">
        <f>IF(WEEKDAY(K7,2)&gt;5,1,0)</f>
      </c>
      <c r="L5" s="28">
        <f>IF(WEEKDAY(L7,2)&gt;5,1,0)</f>
      </c>
      <c r="M5" s="28">
        <f>IF(WEEKDAY(M7,2)&gt;5,1,0)</f>
      </c>
      <c r="N5" s="28">
        <f>IF(WEEKDAY(N7,2)&gt;5,1,0)</f>
      </c>
      <c r="O5" s="28">
        <f>IF(WEEKDAY(O7,2)&gt;5,1,0)</f>
      </c>
      <c r="P5" s="28">
        <f>IF(WEEKDAY(P7,2)&gt;5,1,0)</f>
      </c>
      <c r="Q5" s="28">
        <f>IF(WEEKDAY(Q7,2)&gt;5,1,0)</f>
      </c>
      <c r="R5" s="28">
        <f>IF(WEEKDAY(R7,2)&gt;5,1,0)</f>
      </c>
      <c r="S5" s="28">
        <f>IF(WEEKDAY(S7,2)&gt;5,1,0)</f>
      </c>
      <c r="T5" s="28">
        <f>IF(WEEKDAY(T7,2)&gt;5,1,0)</f>
      </c>
      <c r="U5" s="28">
        <f>IF(WEEKDAY(U7,2)&gt;5,1,0)</f>
      </c>
      <c r="V5" s="28">
        <f>IF(WEEKDAY(V7,2)&gt;5,1,0)</f>
      </c>
      <c r="W5" s="28">
        <f>IF(WEEKDAY(W7,2)&gt;5,1,0)</f>
      </c>
      <c r="X5" s="28">
        <f>IF(WEEKDAY(X7,2)&gt;5,1,0)</f>
      </c>
      <c r="Y5" s="28">
        <f>IF(WEEKDAY(Y7,2)&gt;5,1,0)</f>
      </c>
      <c r="Z5" s="28">
        <f>IF(WEEKDAY(Z7,2)&gt;5,1,0)</f>
      </c>
      <c r="AA5" s="28">
        <f>IF(WEEKDAY(AA7,2)&gt;5,1,0)</f>
      </c>
      <c r="AB5" s="28">
        <f>IF(WEEKDAY(AB7,2)&gt;5,1,0)</f>
      </c>
      <c r="AC5" s="28">
        <f>IF(WEEKDAY(AC7,2)&gt;5,1,0)</f>
      </c>
      <c r="AD5" s="28">
        <f>IF(WEEKDAY(AD7,2)&gt;5,1,0)</f>
      </c>
      <c r="AE5" s="28">
        <f>IF(WEEKDAY(AE7,2)&gt;5,1,0)</f>
      </c>
    </row>
    <row r="6" ht="30" customHeight="1" spans="1:33" x14ac:dyDescent="0.25">
      <c r="A6" s="3" t="s">
        <v>108</v>
      </c>
      <c r="B6" s="3" t="s">
        <v>109</v>
      </c>
      <c r="C6" s="3" t="s">
        <v>48</v>
      </c>
      <c r="D6" s="29">
        <f>D7</f>
      </c>
      <c r="E6" s="29">
        <f>E7</f>
      </c>
      <c r="F6" s="29">
        <f>F7</f>
      </c>
      <c r="G6" s="29">
        <f>G7</f>
      </c>
      <c r="H6" s="29">
        <f>H7</f>
      </c>
      <c r="I6" s="29">
        <f>I7</f>
      </c>
      <c r="J6" s="29">
        <f>J7</f>
      </c>
      <c r="K6" s="29">
        <f>K7</f>
      </c>
      <c r="L6" s="29">
        <f>L7</f>
      </c>
      <c r="M6" s="29">
        <f>M7</f>
      </c>
      <c r="N6" s="29">
        <f>N7</f>
      </c>
      <c r="O6" s="29">
        <f>O7</f>
      </c>
      <c r="P6" s="29">
        <f>P7</f>
      </c>
      <c r="Q6" s="29">
        <f>Q7</f>
      </c>
      <c r="R6" s="29">
        <f>R7</f>
      </c>
      <c r="S6" s="29">
        <f>S7</f>
      </c>
      <c r="T6" s="29">
        <f>T7</f>
      </c>
      <c r="U6" s="29">
        <f>U7</f>
      </c>
      <c r="V6" s="29">
        <f>V7</f>
      </c>
      <c r="W6" s="29">
        <f>W7</f>
      </c>
      <c r="X6" s="29">
        <f>X7</f>
      </c>
      <c r="Y6" s="29">
        <f>Y7</f>
      </c>
      <c r="Z6" s="29">
        <f>Z7</f>
      </c>
      <c r="AA6" s="29">
        <f>AA7</f>
      </c>
      <c r="AB6" s="29">
        <f>AB7</f>
      </c>
      <c r="AC6" s="29">
        <f>AC7</f>
      </c>
      <c r="AD6" s="29">
        <f>AD7</f>
      </c>
      <c r="AE6" s="29">
        <f>AE7</f>
      </c>
      <c r="AF6" s="3" t="s">
        <v>110</v>
      </c>
      <c r="AG6" s="3" t="s">
        <v>111</v>
      </c>
    </row>
    <row r="7" spans="1:33" x14ac:dyDescent="0.25">
      <c r="A7" s="3"/>
      <c r="B7" s="3"/>
      <c r="C7" s="3"/>
      <c r="D7" s="30">
        <f>$B$4</f>
      </c>
      <c r="E7" s="30">
        <f>D7+1</f>
      </c>
      <c r="F7" s="30">
        <f>E7+1</f>
      </c>
      <c r="G7" s="30">
        <f>F7+1</f>
      </c>
      <c r="H7" s="30">
        <f>G7+1</f>
      </c>
      <c r="I7" s="30">
        <f>H7+1</f>
      </c>
      <c r="J7" s="30">
        <f>I7+1</f>
      </c>
      <c r="K7" s="30">
        <f>J7+1</f>
      </c>
      <c r="L7" s="30">
        <f>K7+1</f>
      </c>
      <c r="M7" s="30">
        <f>L7+1</f>
      </c>
      <c r="N7" s="30">
        <f>M7+1</f>
      </c>
      <c r="O7" s="30">
        <f>N7+1</f>
      </c>
      <c r="P7" s="30">
        <f>O7+1</f>
      </c>
      <c r="Q7" s="30">
        <f>P7+1</f>
      </c>
      <c r="R7" s="30">
        <f>Q7+1</f>
      </c>
      <c r="S7" s="30">
        <f>R7+1</f>
      </c>
      <c r="T7" s="30">
        <f>S7+1</f>
      </c>
      <c r="U7" s="30">
        <f>T7+1</f>
      </c>
      <c r="V7" s="30">
        <f>U7+1</f>
      </c>
      <c r="W7" s="30">
        <f>V7+1</f>
      </c>
      <c r="X7" s="30">
        <f>W7+1</f>
      </c>
      <c r="Y7" s="30">
        <f>X7+1</f>
      </c>
      <c r="Z7" s="30">
        <f>Y7+1</f>
      </c>
      <c r="AA7" s="30">
        <f>Z7+1</f>
      </c>
      <c r="AB7" s="30">
        <f>AA7+1</f>
      </c>
      <c r="AC7" s="30">
        <f>AB7+1</f>
      </c>
      <c r="AD7" s="30">
        <f>AC7+1</f>
      </c>
      <c r="AE7" s="30">
        <f>AD7+1</f>
      </c>
      <c r="AF7" s="3"/>
      <c r="AG7" s="3"/>
    </row>
    <row r="8" spans="1:33" x14ac:dyDescent="0.25">
      <c r="A8" s="13">
        <f>IF(Guards!$A7="","",Guards!$A7)</f>
      </c>
      <c r="B8" s="5" t="s">
        <v>40</v>
      </c>
      <c r="C8" s="21">
        <f>'Sites &amp; posts'!$C$7</f>
      </c>
      <c r="D8" s="15">
        <f>IF(OR($A8="",$B8=""),"",IF(CODE(UPPER($B8))-64&gt;Setup!$B$17,"-",INDEX(Setup!$F$23:$AN$26,Setup!$B$19,MOD(D$7-Setup!$B$6-(CODE(UPPER($B8))-65)*Setup!$B$18+Setup!$B$16*1000,Setup!$B$16)+1)))</f>
      </c>
      <c r="E8" s="15">
        <f>IF(OR($A8="",$B8=""),"",IF(CODE(UPPER($B8))-64&gt;Setup!$B$17,"-",INDEX(Setup!$F$23:$AN$26,Setup!$B$19,MOD(E$7-Setup!$B$6-(CODE(UPPER($B8))-65)*Setup!$B$18+Setup!$B$16*1000,Setup!$B$16)+1)))</f>
      </c>
      <c r="F8" s="15">
        <f>IF(OR($A8="",$B8=""),"",IF(CODE(UPPER($B8))-64&gt;Setup!$B$17,"-",INDEX(Setup!$F$23:$AN$26,Setup!$B$19,MOD(F$7-Setup!$B$6-(CODE(UPPER($B8))-65)*Setup!$B$18+Setup!$B$16*1000,Setup!$B$16)+1)))</f>
      </c>
      <c r="G8" s="15">
        <f>IF(OR($A8="",$B8=""),"",IF(CODE(UPPER($B8))-64&gt;Setup!$B$17,"-",INDEX(Setup!$F$23:$AN$26,Setup!$B$19,MOD(G$7-Setup!$B$6-(CODE(UPPER($B8))-65)*Setup!$B$18+Setup!$B$16*1000,Setup!$B$16)+1)))</f>
      </c>
      <c r="H8" s="15">
        <f>IF(OR($A8="",$B8=""),"",IF(CODE(UPPER($B8))-64&gt;Setup!$B$17,"-",INDEX(Setup!$F$23:$AN$26,Setup!$B$19,MOD(H$7-Setup!$B$6-(CODE(UPPER($B8))-65)*Setup!$B$18+Setup!$B$16*1000,Setup!$B$16)+1)))</f>
      </c>
      <c r="I8" s="15">
        <f>IF(OR($A8="",$B8=""),"",IF(CODE(UPPER($B8))-64&gt;Setup!$B$17,"-",INDEX(Setup!$F$23:$AN$26,Setup!$B$19,MOD(I$7-Setup!$B$6-(CODE(UPPER($B8))-65)*Setup!$B$18+Setup!$B$16*1000,Setup!$B$16)+1)))</f>
      </c>
      <c r="J8" s="15">
        <f>IF(OR($A8="",$B8=""),"",IF(CODE(UPPER($B8))-64&gt;Setup!$B$17,"-",INDEX(Setup!$F$23:$AN$26,Setup!$B$19,MOD(J$7-Setup!$B$6-(CODE(UPPER($B8))-65)*Setup!$B$18+Setup!$B$16*1000,Setup!$B$16)+1)))</f>
      </c>
      <c r="K8" s="15">
        <f>IF(OR($A8="",$B8=""),"",IF(CODE(UPPER($B8))-64&gt;Setup!$B$17,"-",INDEX(Setup!$F$23:$AN$26,Setup!$B$19,MOD(K$7-Setup!$B$6-(CODE(UPPER($B8))-65)*Setup!$B$18+Setup!$B$16*1000,Setup!$B$16)+1)))</f>
      </c>
      <c r="L8" s="15">
        <f>IF(OR($A8="",$B8=""),"",IF(CODE(UPPER($B8))-64&gt;Setup!$B$17,"-",INDEX(Setup!$F$23:$AN$26,Setup!$B$19,MOD(L$7-Setup!$B$6-(CODE(UPPER($B8))-65)*Setup!$B$18+Setup!$B$16*1000,Setup!$B$16)+1)))</f>
      </c>
      <c r="M8" s="15">
        <f>IF(OR($A8="",$B8=""),"",IF(CODE(UPPER($B8))-64&gt;Setup!$B$17,"-",INDEX(Setup!$F$23:$AN$26,Setup!$B$19,MOD(M$7-Setup!$B$6-(CODE(UPPER($B8))-65)*Setup!$B$18+Setup!$B$16*1000,Setup!$B$16)+1)))</f>
      </c>
      <c r="N8" s="15">
        <f>IF(OR($A8="",$B8=""),"",IF(CODE(UPPER($B8))-64&gt;Setup!$B$17,"-",INDEX(Setup!$F$23:$AN$26,Setup!$B$19,MOD(N$7-Setup!$B$6-(CODE(UPPER($B8))-65)*Setup!$B$18+Setup!$B$16*1000,Setup!$B$16)+1)))</f>
      </c>
      <c r="O8" s="15">
        <f>IF(OR($A8="",$B8=""),"",IF(CODE(UPPER($B8))-64&gt;Setup!$B$17,"-",INDEX(Setup!$F$23:$AN$26,Setup!$B$19,MOD(O$7-Setup!$B$6-(CODE(UPPER($B8))-65)*Setup!$B$18+Setup!$B$16*1000,Setup!$B$16)+1)))</f>
      </c>
      <c r="P8" s="15">
        <f>IF(OR($A8="",$B8=""),"",IF(CODE(UPPER($B8))-64&gt;Setup!$B$17,"-",INDEX(Setup!$F$23:$AN$26,Setup!$B$19,MOD(P$7-Setup!$B$6-(CODE(UPPER($B8))-65)*Setup!$B$18+Setup!$B$16*1000,Setup!$B$16)+1)))</f>
      </c>
      <c r="Q8" s="15">
        <f>IF(OR($A8="",$B8=""),"",IF(CODE(UPPER($B8))-64&gt;Setup!$B$17,"-",INDEX(Setup!$F$23:$AN$26,Setup!$B$19,MOD(Q$7-Setup!$B$6-(CODE(UPPER($B8))-65)*Setup!$B$18+Setup!$B$16*1000,Setup!$B$16)+1)))</f>
      </c>
      <c r="R8" s="15">
        <f>IF(OR($A8="",$B8=""),"",IF(CODE(UPPER($B8))-64&gt;Setup!$B$17,"-",INDEX(Setup!$F$23:$AN$26,Setup!$B$19,MOD(R$7-Setup!$B$6-(CODE(UPPER($B8))-65)*Setup!$B$18+Setup!$B$16*1000,Setup!$B$16)+1)))</f>
      </c>
      <c r="S8" s="15">
        <f>IF(OR($A8="",$B8=""),"",IF(CODE(UPPER($B8))-64&gt;Setup!$B$17,"-",INDEX(Setup!$F$23:$AN$26,Setup!$B$19,MOD(S$7-Setup!$B$6-(CODE(UPPER($B8))-65)*Setup!$B$18+Setup!$B$16*1000,Setup!$B$16)+1)))</f>
      </c>
      <c r="T8" s="15">
        <f>IF(OR($A8="",$B8=""),"",IF(CODE(UPPER($B8))-64&gt;Setup!$B$17,"-",INDEX(Setup!$F$23:$AN$26,Setup!$B$19,MOD(T$7-Setup!$B$6-(CODE(UPPER($B8))-65)*Setup!$B$18+Setup!$B$16*1000,Setup!$B$16)+1)))</f>
      </c>
      <c r="U8" s="15">
        <f>IF(OR($A8="",$B8=""),"",IF(CODE(UPPER($B8))-64&gt;Setup!$B$17,"-",INDEX(Setup!$F$23:$AN$26,Setup!$B$19,MOD(U$7-Setup!$B$6-(CODE(UPPER($B8))-65)*Setup!$B$18+Setup!$B$16*1000,Setup!$B$16)+1)))</f>
      </c>
      <c r="V8" s="15">
        <f>IF(OR($A8="",$B8=""),"",IF(CODE(UPPER($B8))-64&gt;Setup!$B$17,"-",INDEX(Setup!$F$23:$AN$26,Setup!$B$19,MOD(V$7-Setup!$B$6-(CODE(UPPER($B8))-65)*Setup!$B$18+Setup!$B$16*1000,Setup!$B$16)+1)))</f>
      </c>
      <c r="W8" s="15">
        <f>IF(OR($A8="",$B8=""),"",IF(CODE(UPPER($B8))-64&gt;Setup!$B$17,"-",INDEX(Setup!$F$23:$AN$26,Setup!$B$19,MOD(W$7-Setup!$B$6-(CODE(UPPER($B8))-65)*Setup!$B$18+Setup!$B$16*1000,Setup!$B$16)+1)))</f>
      </c>
      <c r="X8" s="15">
        <f>IF(OR($A8="",$B8=""),"",IF(CODE(UPPER($B8))-64&gt;Setup!$B$17,"-",INDEX(Setup!$F$23:$AN$26,Setup!$B$19,MOD(X$7-Setup!$B$6-(CODE(UPPER($B8))-65)*Setup!$B$18+Setup!$B$16*1000,Setup!$B$16)+1)))</f>
      </c>
      <c r="Y8" s="15">
        <f>IF(OR($A8="",$B8=""),"",IF(CODE(UPPER($B8))-64&gt;Setup!$B$17,"-",INDEX(Setup!$F$23:$AN$26,Setup!$B$19,MOD(Y$7-Setup!$B$6-(CODE(UPPER($B8))-65)*Setup!$B$18+Setup!$B$16*1000,Setup!$B$16)+1)))</f>
      </c>
      <c r="Z8" s="15">
        <f>IF(OR($A8="",$B8=""),"",IF(CODE(UPPER($B8))-64&gt;Setup!$B$17,"-",INDEX(Setup!$F$23:$AN$26,Setup!$B$19,MOD(Z$7-Setup!$B$6-(CODE(UPPER($B8))-65)*Setup!$B$18+Setup!$B$16*1000,Setup!$B$16)+1)))</f>
      </c>
      <c r="AA8" s="15">
        <f>IF(OR($A8="",$B8=""),"",IF(CODE(UPPER($B8))-64&gt;Setup!$B$17,"-",INDEX(Setup!$F$23:$AN$26,Setup!$B$19,MOD(AA$7-Setup!$B$6-(CODE(UPPER($B8))-65)*Setup!$B$18+Setup!$B$16*1000,Setup!$B$16)+1)))</f>
      </c>
      <c r="AB8" s="15">
        <f>IF(OR($A8="",$B8=""),"",IF(CODE(UPPER($B8))-64&gt;Setup!$B$17,"-",INDEX(Setup!$F$23:$AN$26,Setup!$B$19,MOD(AB$7-Setup!$B$6-(CODE(UPPER($B8))-65)*Setup!$B$18+Setup!$B$16*1000,Setup!$B$16)+1)))</f>
      </c>
      <c r="AC8" s="15">
        <f>IF(OR($A8="",$B8=""),"",IF(CODE(UPPER($B8))-64&gt;Setup!$B$17,"-",INDEX(Setup!$F$23:$AN$26,Setup!$B$19,MOD(AC$7-Setup!$B$6-(CODE(UPPER($B8))-65)*Setup!$B$18+Setup!$B$16*1000,Setup!$B$16)+1)))</f>
      </c>
      <c r="AD8" s="15">
        <f>IF(OR($A8="",$B8=""),"",IF(CODE(UPPER($B8))-64&gt;Setup!$B$17,"-",INDEX(Setup!$F$23:$AN$26,Setup!$B$19,MOD(AD$7-Setup!$B$6-(CODE(UPPER($B8))-65)*Setup!$B$18+Setup!$B$16*1000,Setup!$B$16)+1)))</f>
      </c>
      <c r="AE8" s="15">
        <f>IF(OR($A8="",$B8=""),"",IF(CODE(UPPER($B8))-64&gt;Setup!$B$17,"-",INDEX(Setup!$F$23:$AN$26,Setup!$B$19,MOD(AE$7-Setup!$B$6-(CODE(UPPER($B8))-65)*Setup!$B$18+Setup!$B$16*1000,Setup!$B$16)+1)))</f>
      </c>
      <c r="AF8" s="14">
        <f>IF($A8="","",COUNTIF(D8:AE8,"D")+COUNTIF(D8:AE8,"N")+COUNTIF(D8:AE8,"M")+COUNTIF(D8:AE8,"A"))</f>
      </c>
      <c r="AG8" s="14">
        <f>IF($A8="","",(COUNTIF(D8:AE8,"D")+COUNTIF(D8:AE8,"N")+COUNTIF(D8:AE8,"M")+COUNTIF(D8:AE8,"A"))*Setup!$B$15)</f>
      </c>
    </row>
    <row r="9" spans="1:33" x14ac:dyDescent="0.25">
      <c r="A9" s="16">
        <f>IF(Guards!$A8="","",Guards!$A8)</f>
      </c>
      <c r="B9" s="5" t="s">
        <v>40</v>
      </c>
      <c r="C9" s="21">
        <f>'Sites &amp; posts'!$C$8</f>
      </c>
      <c r="D9" s="15">
        <f>IF(OR($A9="",$B9=""),"",IF(CODE(UPPER($B9))-64&gt;Setup!$B$17,"-",INDEX(Setup!$F$23:$AN$26,Setup!$B$19,MOD(D$7-Setup!$B$6-(CODE(UPPER($B9))-65)*Setup!$B$18+Setup!$B$16*1000,Setup!$B$16)+1)))</f>
      </c>
      <c r="E9" s="15">
        <f>IF(OR($A9="",$B9=""),"",IF(CODE(UPPER($B9))-64&gt;Setup!$B$17,"-",INDEX(Setup!$F$23:$AN$26,Setup!$B$19,MOD(E$7-Setup!$B$6-(CODE(UPPER($B9))-65)*Setup!$B$18+Setup!$B$16*1000,Setup!$B$16)+1)))</f>
      </c>
      <c r="F9" s="15">
        <f>IF(OR($A9="",$B9=""),"",IF(CODE(UPPER($B9))-64&gt;Setup!$B$17,"-",INDEX(Setup!$F$23:$AN$26,Setup!$B$19,MOD(F$7-Setup!$B$6-(CODE(UPPER($B9))-65)*Setup!$B$18+Setup!$B$16*1000,Setup!$B$16)+1)))</f>
      </c>
      <c r="G9" s="15">
        <f>IF(OR($A9="",$B9=""),"",IF(CODE(UPPER($B9))-64&gt;Setup!$B$17,"-",INDEX(Setup!$F$23:$AN$26,Setup!$B$19,MOD(G$7-Setup!$B$6-(CODE(UPPER($B9))-65)*Setup!$B$18+Setup!$B$16*1000,Setup!$B$16)+1)))</f>
      </c>
      <c r="H9" s="15">
        <f>IF(OR($A9="",$B9=""),"",IF(CODE(UPPER($B9))-64&gt;Setup!$B$17,"-",INDEX(Setup!$F$23:$AN$26,Setup!$B$19,MOD(H$7-Setup!$B$6-(CODE(UPPER($B9))-65)*Setup!$B$18+Setup!$B$16*1000,Setup!$B$16)+1)))</f>
      </c>
      <c r="I9" s="15">
        <f>IF(OR($A9="",$B9=""),"",IF(CODE(UPPER($B9))-64&gt;Setup!$B$17,"-",INDEX(Setup!$F$23:$AN$26,Setup!$B$19,MOD(I$7-Setup!$B$6-(CODE(UPPER($B9))-65)*Setup!$B$18+Setup!$B$16*1000,Setup!$B$16)+1)))</f>
      </c>
      <c r="J9" s="15">
        <f>IF(OR($A9="",$B9=""),"",IF(CODE(UPPER($B9))-64&gt;Setup!$B$17,"-",INDEX(Setup!$F$23:$AN$26,Setup!$B$19,MOD(J$7-Setup!$B$6-(CODE(UPPER($B9))-65)*Setup!$B$18+Setup!$B$16*1000,Setup!$B$16)+1)))</f>
      </c>
      <c r="K9" s="15">
        <f>IF(OR($A9="",$B9=""),"",IF(CODE(UPPER($B9))-64&gt;Setup!$B$17,"-",INDEX(Setup!$F$23:$AN$26,Setup!$B$19,MOD(K$7-Setup!$B$6-(CODE(UPPER($B9))-65)*Setup!$B$18+Setup!$B$16*1000,Setup!$B$16)+1)))</f>
      </c>
      <c r="L9" s="15">
        <f>IF(OR($A9="",$B9=""),"",IF(CODE(UPPER($B9))-64&gt;Setup!$B$17,"-",INDEX(Setup!$F$23:$AN$26,Setup!$B$19,MOD(L$7-Setup!$B$6-(CODE(UPPER($B9))-65)*Setup!$B$18+Setup!$B$16*1000,Setup!$B$16)+1)))</f>
      </c>
      <c r="M9" s="15">
        <f>IF(OR($A9="",$B9=""),"",IF(CODE(UPPER($B9))-64&gt;Setup!$B$17,"-",INDEX(Setup!$F$23:$AN$26,Setup!$B$19,MOD(M$7-Setup!$B$6-(CODE(UPPER($B9))-65)*Setup!$B$18+Setup!$B$16*1000,Setup!$B$16)+1)))</f>
      </c>
      <c r="N9" s="15">
        <f>IF(OR($A9="",$B9=""),"",IF(CODE(UPPER($B9))-64&gt;Setup!$B$17,"-",INDEX(Setup!$F$23:$AN$26,Setup!$B$19,MOD(N$7-Setup!$B$6-(CODE(UPPER($B9))-65)*Setup!$B$18+Setup!$B$16*1000,Setup!$B$16)+1)))</f>
      </c>
      <c r="O9" s="15">
        <f>IF(OR($A9="",$B9=""),"",IF(CODE(UPPER($B9))-64&gt;Setup!$B$17,"-",INDEX(Setup!$F$23:$AN$26,Setup!$B$19,MOD(O$7-Setup!$B$6-(CODE(UPPER($B9))-65)*Setup!$B$18+Setup!$B$16*1000,Setup!$B$16)+1)))</f>
      </c>
      <c r="P9" s="15">
        <f>IF(OR($A9="",$B9=""),"",IF(CODE(UPPER($B9))-64&gt;Setup!$B$17,"-",INDEX(Setup!$F$23:$AN$26,Setup!$B$19,MOD(P$7-Setup!$B$6-(CODE(UPPER($B9))-65)*Setup!$B$18+Setup!$B$16*1000,Setup!$B$16)+1)))</f>
      </c>
      <c r="Q9" s="15">
        <f>IF(OR($A9="",$B9=""),"",IF(CODE(UPPER($B9))-64&gt;Setup!$B$17,"-",INDEX(Setup!$F$23:$AN$26,Setup!$B$19,MOD(Q$7-Setup!$B$6-(CODE(UPPER($B9))-65)*Setup!$B$18+Setup!$B$16*1000,Setup!$B$16)+1)))</f>
      </c>
      <c r="R9" s="15">
        <f>IF(OR($A9="",$B9=""),"",IF(CODE(UPPER($B9))-64&gt;Setup!$B$17,"-",INDEX(Setup!$F$23:$AN$26,Setup!$B$19,MOD(R$7-Setup!$B$6-(CODE(UPPER($B9))-65)*Setup!$B$18+Setup!$B$16*1000,Setup!$B$16)+1)))</f>
      </c>
      <c r="S9" s="15">
        <f>IF(OR($A9="",$B9=""),"",IF(CODE(UPPER($B9))-64&gt;Setup!$B$17,"-",INDEX(Setup!$F$23:$AN$26,Setup!$B$19,MOD(S$7-Setup!$B$6-(CODE(UPPER($B9))-65)*Setup!$B$18+Setup!$B$16*1000,Setup!$B$16)+1)))</f>
      </c>
      <c r="T9" s="15">
        <f>IF(OR($A9="",$B9=""),"",IF(CODE(UPPER($B9))-64&gt;Setup!$B$17,"-",INDEX(Setup!$F$23:$AN$26,Setup!$B$19,MOD(T$7-Setup!$B$6-(CODE(UPPER($B9))-65)*Setup!$B$18+Setup!$B$16*1000,Setup!$B$16)+1)))</f>
      </c>
      <c r="U9" s="15">
        <f>IF(OR($A9="",$B9=""),"",IF(CODE(UPPER($B9))-64&gt;Setup!$B$17,"-",INDEX(Setup!$F$23:$AN$26,Setup!$B$19,MOD(U$7-Setup!$B$6-(CODE(UPPER($B9))-65)*Setup!$B$18+Setup!$B$16*1000,Setup!$B$16)+1)))</f>
      </c>
      <c r="V9" s="15">
        <f>IF(OR($A9="",$B9=""),"",IF(CODE(UPPER($B9))-64&gt;Setup!$B$17,"-",INDEX(Setup!$F$23:$AN$26,Setup!$B$19,MOD(V$7-Setup!$B$6-(CODE(UPPER($B9))-65)*Setup!$B$18+Setup!$B$16*1000,Setup!$B$16)+1)))</f>
      </c>
      <c r="W9" s="15">
        <f>IF(OR($A9="",$B9=""),"",IF(CODE(UPPER($B9))-64&gt;Setup!$B$17,"-",INDEX(Setup!$F$23:$AN$26,Setup!$B$19,MOD(W$7-Setup!$B$6-(CODE(UPPER($B9))-65)*Setup!$B$18+Setup!$B$16*1000,Setup!$B$16)+1)))</f>
      </c>
      <c r="X9" s="15">
        <f>IF(OR($A9="",$B9=""),"",IF(CODE(UPPER($B9))-64&gt;Setup!$B$17,"-",INDEX(Setup!$F$23:$AN$26,Setup!$B$19,MOD(X$7-Setup!$B$6-(CODE(UPPER($B9))-65)*Setup!$B$18+Setup!$B$16*1000,Setup!$B$16)+1)))</f>
      </c>
      <c r="Y9" s="15">
        <f>IF(OR($A9="",$B9=""),"",IF(CODE(UPPER($B9))-64&gt;Setup!$B$17,"-",INDEX(Setup!$F$23:$AN$26,Setup!$B$19,MOD(Y$7-Setup!$B$6-(CODE(UPPER($B9))-65)*Setup!$B$18+Setup!$B$16*1000,Setup!$B$16)+1)))</f>
      </c>
      <c r="Z9" s="15">
        <f>IF(OR($A9="",$B9=""),"",IF(CODE(UPPER($B9))-64&gt;Setup!$B$17,"-",INDEX(Setup!$F$23:$AN$26,Setup!$B$19,MOD(Z$7-Setup!$B$6-(CODE(UPPER($B9))-65)*Setup!$B$18+Setup!$B$16*1000,Setup!$B$16)+1)))</f>
      </c>
      <c r="AA9" s="15">
        <f>IF(OR($A9="",$B9=""),"",IF(CODE(UPPER($B9))-64&gt;Setup!$B$17,"-",INDEX(Setup!$F$23:$AN$26,Setup!$B$19,MOD(AA$7-Setup!$B$6-(CODE(UPPER($B9))-65)*Setup!$B$18+Setup!$B$16*1000,Setup!$B$16)+1)))</f>
      </c>
      <c r="AB9" s="15">
        <f>IF(OR($A9="",$B9=""),"",IF(CODE(UPPER($B9))-64&gt;Setup!$B$17,"-",INDEX(Setup!$F$23:$AN$26,Setup!$B$19,MOD(AB$7-Setup!$B$6-(CODE(UPPER($B9))-65)*Setup!$B$18+Setup!$B$16*1000,Setup!$B$16)+1)))</f>
      </c>
      <c r="AC9" s="15">
        <f>IF(OR($A9="",$B9=""),"",IF(CODE(UPPER($B9))-64&gt;Setup!$B$17,"-",INDEX(Setup!$F$23:$AN$26,Setup!$B$19,MOD(AC$7-Setup!$B$6-(CODE(UPPER($B9))-65)*Setup!$B$18+Setup!$B$16*1000,Setup!$B$16)+1)))</f>
      </c>
      <c r="AD9" s="15">
        <f>IF(OR($A9="",$B9=""),"",IF(CODE(UPPER($B9))-64&gt;Setup!$B$17,"-",INDEX(Setup!$F$23:$AN$26,Setup!$B$19,MOD(AD$7-Setup!$B$6-(CODE(UPPER($B9))-65)*Setup!$B$18+Setup!$B$16*1000,Setup!$B$16)+1)))</f>
      </c>
      <c r="AE9" s="15">
        <f>IF(OR($A9="",$B9=""),"",IF(CODE(UPPER($B9))-64&gt;Setup!$B$17,"-",INDEX(Setup!$F$23:$AN$26,Setup!$B$19,MOD(AE$7-Setup!$B$6-(CODE(UPPER($B9))-65)*Setup!$B$18+Setup!$B$16*1000,Setup!$B$16)+1)))</f>
      </c>
      <c r="AF9" s="17">
        <f>IF($A9="","",COUNTIF(D9:AE9,"D")+COUNTIF(D9:AE9,"N")+COUNTIF(D9:AE9,"M")+COUNTIF(D9:AE9,"A"))</f>
      </c>
      <c r="AG9" s="17">
        <f>IF($A9="","",(COUNTIF(D9:AE9,"D")+COUNTIF(D9:AE9,"N")+COUNTIF(D9:AE9,"M")+COUNTIF(D9:AE9,"A"))*Setup!$B$15)</f>
      </c>
    </row>
    <row r="10" spans="1:33" x14ac:dyDescent="0.25">
      <c r="A10" s="13">
        <f>IF(Guards!$A9="","",Guards!$A9)</f>
      </c>
      <c r="B10" s="5" t="s">
        <v>40</v>
      </c>
      <c r="C10" s="21">
        <f>'Sites &amp; posts'!$C$9</f>
      </c>
      <c r="D10" s="15">
        <f>IF(OR($A10="",$B10=""),"",IF(CODE(UPPER($B10))-64&gt;Setup!$B$17,"-",INDEX(Setup!$F$23:$AN$26,Setup!$B$19,MOD(D$7-Setup!$B$6-(CODE(UPPER($B10))-65)*Setup!$B$18+Setup!$B$16*1000,Setup!$B$16)+1)))</f>
      </c>
      <c r="E10" s="15">
        <f>IF(OR($A10="",$B10=""),"",IF(CODE(UPPER($B10))-64&gt;Setup!$B$17,"-",INDEX(Setup!$F$23:$AN$26,Setup!$B$19,MOD(E$7-Setup!$B$6-(CODE(UPPER($B10))-65)*Setup!$B$18+Setup!$B$16*1000,Setup!$B$16)+1)))</f>
      </c>
      <c r="F10" s="15">
        <f>IF(OR($A10="",$B10=""),"",IF(CODE(UPPER($B10))-64&gt;Setup!$B$17,"-",INDEX(Setup!$F$23:$AN$26,Setup!$B$19,MOD(F$7-Setup!$B$6-(CODE(UPPER($B10))-65)*Setup!$B$18+Setup!$B$16*1000,Setup!$B$16)+1)))</f>
      </c>
      <c r="G10" s="15">
        <f>IF(OR($A10="",$B10=""),"",IF(CODE(UPPER($B10))-64&gt;Setup!$B$17,"-",INDEX(Setup!$F$23:$AN$26,Setup!$B$19,MOD(G$7-Setup!$B$6-(CODE(UPPER($B10))-65)*Setup!$B$18+Setup!$B$16*1000,Setup!$B$16)+1)))</f>
      </c>
      <c r="H10" s="15">
        <f>IF(OR($A10="",$B10=""),"",IF(CODE(UPPER($B10))-64&gt;Setup!$B$17,"-",INDEX(Setup!$F$23:$AN$26,Setup!$B$19,MOD(H$7-Setup!$B$6-(CODE(UPPER($B10))-65)*Setup!$B$18+Setup!$B$16*1000,Setup!$B$16)+1)))</f>
      </c>
      <c r="I10" s="15">
        <f>IF(OR($A10="",$B10=""),"",IF(CODE(UPPER($B10))-64&gt;Setup!$B$17,"-",INDEX(Setup!$F$23:$AN$26,Setup!$B$19,MOD(I$7-Setup!$B$6-(CODE(UPPER($B10))-65)*Setup!$B$18+Setup!$B$16*1000,Setup!$B$16)+1)))</f>
      </c>
      <c r="J10" s="15">
        <f>IF(OR($A10="",$B10=""),"",IF(CODE(UPPER($B10))-64&gt;Setup!$B$17,"-",INDEX(Setup!$F$23:$AN$26,Setup!$B$19,MOD(J$7-Setup!$B$6-(CODE(UPPER($B10))-65)*Setup!$B$18+Setup!$B$16*1000,Setup!$B$16)+1)))</f>
      </c>
      <c r="K10" s="15">
        <f>IF(OR($A10="",$B10=""),"",IF(CODE(UPPER($B10))-64&gt;Setup!$B$17,"-",INDEX(Setup!$F$23:$AN$26,Setup!$B$19,MOD(K$7-Setup!$B$6-(CODE(UPPER($B10))-65)*Setup!$B$18+Setup!$B$16*1000,Setup!$B$16)+1)))</f>
      </c>
      <c r="L10" s="15">
        <f>IF(OR($A10="",$B10=""),"",IF(CODE(UPPER($B10))-64&gt;Setup!$B$17,"-",INDEX(Setup!$F$23:$AN$26,Setup!$B$19,MOD(L$7-Setup!$B$6-(CODE(UPPER($B10))-65)*Setup!$B$18+Setup!$B$16*1000,Setup!$B$16)+1)))</f>
      </c>
      <c r="M10" s="15">
        <f>IF(OR($A10="",$B10=""),"",IF(CODE(UPPER($B10))-64&gt;Setup!$B$17,"-",INDEX(Setup!$F$23:$AN$26,Setup!$B$19,MOD(M$7-Setup!$B$6-(CODE(UPPER($B10))-65)*Setup!$B$18+Setup!$B$16*1000,Setup!$B$16)+1)))</f>
      </c>
      <c r="N10" s="15">
        <f>IF(OR($A10="",$B10=""),"",IF(CODE(UPPER($B10))-64&gt;Setup!$B$17,"-",INDEX(Setup!$F$23:$AN$26,Setup!$B$19,MOD(N$7-Setup!$B$6-(CODE(UPPER($B10))-65)*Setup!$B$18+Setup!$B$16*1000,Setup!$B$16)+1)))</f>
      </c>
      <c r="O10" s="15">
        <f>IF(OR($A10="",$B10=""),"",IF(CODE(UPPER($B10))-64&gt;Setup!$B$17,"-",INDEX(Setup!$F$23:$AN$26,Setup!$B$19,MOD(O$7-Setup!$B$6-(CODE(UPPER($B10))-65)*Setup!$B$18+Setup!$B$16*1000,Setup!$B$16)+1)))</f>
      </c>
      <c r="P10" s="15">
        <f>IF(OR($A10="",$B10=""),"",IF(CODE(UPPER($B10))-64&gt;Setup!$B$17,"-",INDEX(Setup!$F$23:$AN$26,Setup!$B$19,MOD(P$7-Setup!$B$6-(CODE(UPPER($B10))-65)*Setup!$B$18+Setup!$B$16*1000,Setup!$B$16)+1)))</f>
      </c>
      <c r="Q10" s="15">
        <f>IF(OR($A10="",$B10=""),"",IF(CODE(UPPER($B10))-64&gt;Setup!$B$17,"-",INDEX(Setup!$F$23:$AN$26,Setup!$B$19,MOD(Q$7-Setup!$B$6-(CODE(UPPER($B10))-65)*Setup!$B$18+Setup!$B$16*1000,Setup!$B$16)+1)))</f>
      </c>
      <c r="R10" s="15">
        <f>IF(OR($A10="",$B10=""),"",IF(CODE(UPPER($B10))-64&gt;Setup!$B$17,"-",INDEX(Setup!$F$23:$AN$26,Setup!$B$19,MOD(R$7-Setup!$B$6-(CODE(UPPER($B10))-65)*Setup!$B$18+Setup!$B$16*1000,Setup!$B$16)+1)))</f>
      </c>
      <c r="S10" s="15">
        <f>IF(OR($A10="",$B10=""),"",IF(CODE(UPPER($B10))-64&gt;Setup!$B$17,"-",INDEX(Setup!$F$23:$AN$26,Setup!$B$19,MOD(S$7-Setup!$B$6-(CODE(UPPER($B10))-65)*Setup!$B$18+Setup!$B$16*1000,Setup!$B$16)+1)))</f>
      </c>
      <c r="T10" s="15">
        <f>IF(OR($A10="",$B10=""),"",IF(CODE(UPPER($B10))-64&gt;Setup!$B$17,"-",INDEX(Setup!$F$23:$AN$26,Setup!$B$19,MOD(T$7-Setup!$B$6-(CODE(UPPER($B10))-65)*Setup!$B$18+Setup!$B$16*1000,Setup!$B$16)+1)))</f>
      </c>
      <c r="U10" s="15">
        <f>IF(OR($A10="",$B10=""),"",IF(CODE(UPPER($B10))-64&gt;Setup!$B$17,"-",INDEX(Setup!$F$23:$AN$26,Setup!$B$19,MOD(U$7-Setup!$B$6-(CODE(UPPER($B10))-65)*Setup!$B$18+Setup!$B$16*1000,Setup!$B$16)+1)))</f>
      </c>
      <c r="V10" s="15">
        <f>IF(OR($A10="",$B10=""),"",IF(CODE(UPPER($B10))-64&gt;Setup!$B$17,"-",INDEX(Setup!$F$23:$AN$26,Setup!$B$19,MOD(V$7-Setup!$B$6-(CODE(UPPER($B10))-65)*Setup!$B$18+Setup!$B$16*1000,Setup!$B$16)+1)))</f>
      </c>
      <c r="W10" s="15">
        <f>IF(OR($A10="",$B10=""),"",IF(CODE(UPPER($B10))-64&gt;Setup!$B$17,"-",INDEX(Setup!$F$23:$AN$26,Setup!$B$19,MOD(W$7-Setup!$B$6-(CODE(UPPER($B10))-65)*Setup!$B$18+Setup!$B$16*1000,Setup!$B$16)+1)))</f>
      </c>
      <c r="X10" s="15">
        <f>IF(OR($A10="",$B10=""),"",IF(CODE(UPPER($B10))-64&gt;Setup!$B$17,"-",INDEX(Setup!$F$23:$AN$26,Setup!$B$19,MOD(X$7-Setup!$B$6-(CODE(UPPER($B10))-65)*Setup!$B$18+Setup!$B$16*1000,Setup!$B$16)+1)))</f>
      </c>
      <c r="Y10" s="15">
        <f>IF(OR($A10="",$B10=""),"",IF(CODE(UPPER($B10))-64&gt;Setup!$B$17,"-",INDEX(Setup!$F$23:$AN$26,Setup!$B$19,MOD(Y$7-Setup!$B$6-(CODE(UPPER($B10))-65)*Setup!$B$18+Setup!$B$16*1000,Setup!$B$16)+1)))</f>
      </c>
      <c r="Z10" s="15">
        <f>IF(OR($A10="",$B10=""),"",IF(CODE(UPPER($B10))-64&gt;Setup!$B$17,"-",INDEX(Setup!$F$23:$AN$26,Setup!$B$19,MOD(Z$7-Setup!$B$6-(CODE(UPPER($B10))-65)*Setup!$B$18+Setup!$B$16*1000,Setup!$B$16)+1)))</f>
      </c>
      <c r="AA10" s="15">
        <f>IF(OR($A10="",$B10=""),"",IF(CODE(UPPER($B10))-64&gt;Setup!$B$17,"-",INDEX(Setup!$F$23:$AN$26,Setup!$B$19,MOD(AA$7-Setup!$B$6-(CODE(UPPER($B10))-65)*Setup!$B$18+Setup!$B$16*1000,Setup!$B$16)+1)))</f>
      </c>
      <c r="AB10" s="15">
        <f>IF(OR($A10="",$B10=""),"",IF(CODE(UPPER($B10))-64&gt;Setup!$B$17,"-",INDEX(Setup!$F$23:$AN$26,Setup!$B$19,MOD(AB$7-Setup!$B$6-(CODE(UPPER($B10))-65)*Setup!$B$18+Setup!$B$16*1000,Setup!$B$16)+1)))</f>
      </c>
      <c r="AC10" s="15">
        <f>IF(OR($A10="",$B10=""),"",IF(CODE(UPPER($B10))-64&gt;Setup!$B$17,"-",INDEX(Setup!$F$23:$AN$26,Setup!$B$19,MOD(AC$7-Setup!$B$6-(CODE(UPPER($B10))-65)*Setup!$B$18+Setup!$B$16*1000,Setup!$B$16)+1)))</f>
      </c>
      <c r="AD10" s="15">
        <f>IF(OR($A10="",$B10=""),"",IF(CODE(UPPER($B10))-64&gt;Setup!$B$17,"-",INDEX(Setup!$F$23:$AN$26,Setup!$B$19,MOD(AD$7-Setup!$B$6-(CODE(UPPER($B10))-65)*Setup!$B$18+Setup!$B$16*1000,Setup!$B$16)+1)))</f>
      </c>
      <c r="AE10" s="15">
        <f>IF(OR($A10="",$B10=""),"",IF(CODE(UPPER($B10))-64&gt;Setup!$B$17,"-",INDEX(Setup!$F$23:$AN$26,Setup!$B$19,MOD(AE$7-Setup!$B$6-(CODE(UPPER($B10))-65)*Setup!$B$18+Setup!$B$16*1000,Setup!$B$16)+1)))</f>
      </c>
      <c r="AF10" s="14">
        <f>IF($A10="","",COUNTIF(D10:AE10,"D")+COUNTIF(D10:AE10,"N")+COUNTIF(D10:AE10,"M")+COUNTIF(D10:AE10,"A"))</f>
      </c>
      <c r="AG10" s="14">
        <f>IF($A10="","",(COUNTIF(D10:AE10,"D")+COUNTIF(D10:AE10,"N")+COUNTIF(D10:AE10,"M")+COUNTIF(D10:AE10,"A"))*Setup!$B$15)</f>
      </c>
    </row>
    <row r="11" spans="1:33" x14ac:dyDescent="0.25">
      <c r="A11" s="16">
        <f>IF(Guards!$A10="","",Guards!$A10)</f>
      </c>
      <c r="B11" s="5" t="s">
        <v>112</v>
      </c>
      <c r="C11" s="21">
        <f>'Sites &amp; posts'!$C$7</f>
      </c>
      <c r="D11" s="15">
        <f>IF(OR($A11="",$B11=""),"",IF(CODE(UPPER($B11))-64&gt;Setup!$B$17,"-",INDEX(Setup!$F$23:$AN$26,Setup!$B$19,MOD(D$7-Setup!$B$6-(CODE(UPPER($B11))-65)*Setup!$B$18+Setup!$B$16*1000,Setup!$B$16)+1)))</f>
      </c>
      <c r="E11" s="15">
        <f>IF(OR($A11="",$B11=""),"",IF(CODE(UPPER($B11))-64&gt;Setup!$B$17,"-",INDEX(Setup!$F$23:$AN$26,Setup!$B$19,MOD(E$7-Setup!$B$6-(CODE(UPPER($B11))-65)*Setup!$B$18+Setup!$B$16*1000,Setup!$B$16)+1)))</f>
      </c>
      <c r="F11" s="15">
        <f>IF(OR($A11="",$B11=""),"",IF(CODE(UPPER($B11))-64&gt;Setup!$B$17,"-",INDEX(Setup!$F$23:$AN$26,Setup!$B$19,MOD(F$7-Setup!$B$6-(CODE(UPPER($B11))-65)*Setup!$B$18+Setup!$B$16*1000,Setup!$B$16)+1)))</f>
      </c>
      <c r="G11" s="15">
        <f>IF(OR($A11="",$B11=""),"",IF(CODE(UPPER($B11))-64&gt;Setup!$B$17,"-",INDEX(Setup!$F$23:$AN$26,Setup!$B$19,MOD(G$7-Setup!$B$6-(CODE(UPPER($B11))-65)*Setup!$B$18+Setup!$B$16*1000,Setup!$B$16)+1)))</f>
      </c>
      <c r="H11" s="15">
        <f>IF(OR($A11="",$B11=""),"",IF(CODE(UPPER($B11))-64&gt;Setup!$B$17,"-",INDEX(Setup!$F$23:$AN$26,Setup!$B$19,MOD(H$7-Setup!$B$6-(CODE(UPPER($B11))-65)*Setup!$B$18+Setup!$B$16*1000,Setup!$B$16)+1)))</f>
      </c>
      <c r="I11" s="15">
        <f>IF(OR($A11="",$B11=""),"",IF(CODE(UPPER($B11))-64&gt;Setup!$B$17,"-",INDEX(Setup!$F$23:$AN$26,Setup!$B$19,MOD(I$7-Setup!$B$6-(CODE(UPPER($B11))-65)*Setup!$B$18+Setup!$B$16*1000,Setup!$B$16)+1)))</f>
      </c>
      <c r="J11" s="15">
        <f>IF(OR($A11="",$B11=""),"",IF(CODE(UPPER($B11))-64&gt;Setup!$B$17,"-",INDEX(Setup!$F$23:$AN$26,Setup!$B$19,MOD(J$7-Setup!$B$6-(CODE(UPPER($B11))-65)*Setup!$B$18+Setup!$B$16*1000,Setup!$B$16)+1)))</f>
      </c>
      <c r="K11" s="15">
        <f>IF(OR($A11="",$B11=""),"",IF(CODE(UPPER($B11))-64&gt;Setup!$B$17,"-",INDEX(Setup!$F$23:$AN$26,Setup!$B$19,MOD(K$7-Setup!$B$6-(CODE(UPPER($B11))-65)*Setup!$B$18+Setup!$B$16*1000,Setup!$B$16)+1)))</f>
      </c>
      <c r="L11" s="15">
        <f>IF(OR($A11="",$B11=""),"",IF(CODE(UPPER($B11))-64&gt;Setup!$B$17,"-",INDEX(Setup!$F$23:$AN$26,Setup!$B$19,MOD(L$7-Setup!$B$6-(CODE(UPPER($B11))-65)*Setup!$B$18+Setup!$B$16*1000,Setup!$B$16)+1)))</f>
      </c>
      <c r="M11" s="15">
        <f>IF(OR($A11="",$B11=""),"",IF(CODE(UPPER($B11))-64&gt;Setup!$B$17,"-",INDEX(Setup!$F$23:$AN$26,Setup!$B$19,MOD(M$7-Setup!$B$6-(CODE(UPPER($B11))-65)*Setup!$B$18+Setup!$B$16*1000,Setup!$B$16)+1)))</f>
      </c>
      <c r="N11" s="15">
        <f>IF(OR($A11="",$B11=""),"",IF(CODE(UPPER($B11))-64&gt;Setup!$B$17,"-",INDEX(Setup!$F$23:$AN$26,Setup!$B$19,MOD(N$7-Setup!$B$6-(CODE(UPPER($B11))-65)*Setup!$B$18+Setup!$B$16*1000,Setup!$B$16)+1)))</f>
      </c>
      <c r="O11" s="15">
        <f>IF(OR($A11="",$B11=""),"",IF(CODE(UPPER($B11))-64&gt;Setup!$B$17,"-",INDEX(Setup!$F$23:$AN$26,Setup!$B$19,MOD(O$7-Setup!$B$6-(CODE(UPPER($B11))-65)*Setup!$B$18+Setup!$B$16*1000,Setup!$B$16)+1)))</f>
      </c>
      <c r="P11" s="15">
        <f>IF(OR($A11="",$B11=""),"",IF(CODE(UPPER($B11))-64&gt;Setup!$B$17,"-",INDEX(Setup!$F$23:$AN$26,Setup!$B$19,MOD(P$7-Setup!$B$6-(CODE(UPPER($B11))-65)*Setup!$B$18+Setup!$B$16*1000,Setup!$B$16)+1)))</f>
      </c>
      <c r="Q11" s="15">
        <f>IF(OR($A11="",$B11=""),"",IF(CODE(UPPER($B11))-64&gt;Setup!$B$17,"-",INDEX(Setup!$F$23:$AN$26,Setup!$B$19,MOD(Q$7-Setup!$B$6-(CODE(UPPER($B11))-65)*Setup!$B$18+Setup!$B$16*1000,Setup!$B$16)+1)))</f>
      </c>
      <c r="R11" s="15">
        <f>IF(OR($A11="",$B11=""),"",IF(CODE(UPPER($B11))-64&gt;Setup!$B$17,"-",INDEX(Setup!$F$23:$AN$26,Setup!$B$19,MOD(R$7-Setup!$B$6-(CODE(UPPER($B11))-65)*Setup!$B$18+Setup!$B$16*1000,Setup!$B$16)+1)))</f>
      </c>
      <c r="S11" s="15">
        <f>IF(OR($A11="",$B11=""),"",IF(CODE(UPPER($B11))-64&gt;Setup!$B$17,"-",INDEX(Setup!$F$23:$AN$26,Setup!$B$19,MOD(S$7-Setup!$B$6-(CODE(UPPER($B11))-65)*Setup!$B$18+Setup!$B$16*1000,Setup!$B$16)+1)))</f>
      </c>
      <c r="T11" s="15">
        <f>IF(OR($A11="",$B11=""),"",IF(CODE(UPPER($B11))-64&gt;Setup!$B$17,"-",INDEX(Setup!$F$23:$AN$26,Setup!$B$19,MOD(T$7-Setup!$B$6-(CODE(UPPER($B11))-65)*Setup!$B$18+Setup!$B$16*1000,Setup!$B$16)+1)))</f>
      </c>
      <c r="U11" s="15">
        <f>IF(OR($A11="",$B11=""),"",IF(CODE(UPPER($B11))-64&gt;Setup!$B$17,"-",INDEX(Setup!$F$23:$AN$26,Setup!$B$19,MOD(U$7-Setup!$B$6-(CODE(UPPER($B11))-65)*Setup!$B$18+Setup!$B$16*1000,Setup!$B$16)+1)))</f>
      </c>
      <c r="V11" s="15">
        <f>IF(OR($A11="",$B11=""),"",IF(CODE(UPPER($B11))-64&gt;Setup!$B$17,"-",INDEX(Setup!$F$23:$AN$26,Setup!$B$19,MOD(V$7-Setup!$B$6-(CODE(UPPER($B11))-65)*Setup!$B$18+Setup!$B$16*1000,Setup!$B$16)+1)))</f>
      </c>
      <c r="W11" s="15">
        <f>IF(OR($A11="",$B11=""),"",IF(CODE(UPPER($B11))-64&gt;Setup!$B$17,"-",INDEX(Setup!$F$23:$AN$26,Setup!$B$19,MOD(W$7-Setup!$B$6-(CODE(UPPER($B11))-65)*Setup!$B$18+Setup!$B$16*1000,Setup!$B$16)+1)))</f>
      </c>
      <c r="X11" s="15">
        <f>IF(OR($A11="",$B11=""),"",IF(CODE(UPPER($B11))-64&gt;Setup!$B$17,"-",INDEX(Setup!$F$23:$AN$26,Setup!$B$19,MOD(X$7-Setup!$B$6-(CODE(UPPER($B11))-65)*Setup!$B$18+Setup!$B$16*1000,Setup!$B$16)+1)))</f>
      </c>
      <c r="Y11" s="15">
        <f>IF(OR($A11="",$B11=""),"",IF(CODE(UPPER($B11))-64&gt;Setup!$B$17,"-",INDEX(Setup!$F$23:$AN$26,Setup!$B$19,MOD(Y$7-Setup!$B$6-(CODE(UPPER($B11))-65)*Setup!$B$18+Setup!$B$16*1000,Setup!$B$16)+1)))</f>
      </c>
      <c r="Z11" s="15">
        <f>IF(OR($A11="",$B11=""),"",IF(CODE(UPPER($B11))-64&gt;Setup!$B$17,"-",INDEX(Setup!$F$23:$AN$26,Setup!$B$19,MOD(Z$7-Setup!$B$6-(CODE(UPPER($B11))-65)*Setup!$B$18+Setup!$B$16*1000,Setup!$B$16)+1)))</f>
      </c>
      <c r="AA11" s="15">
        <f>IF(OR($A11="",$B11=""),"",IF(CODE(UPPER($B11))-64&gt;Setup!$B$17,"-",INDEX(Setup!$F$23:$AN$26,Setup!$B$19,MOD(AA$7-Setup!$B$6-(CODE(UPPER($B11))-65)*Setup!$B$18+Setup!$B$16*1000,Setup!$B$16)+1)))</f>
      </c>
      <c r="AB11" s="15">
        <f>IF(OR($A11="",$B11=""),"",IF(CODE(UPPER($B11))-64&gt;Setup!$B$17,"-",INDEX(Setup!$F$23:$AN$26,Setup!$B$19,MOD(AB$7-Setup!$B$6-(CODE(UPPER($B11))-65)*Setup!$B$18+Setup!$B$16*1000,Setup!$B$16)+1)))</f>
      </c>
      <c r="AC11" s="15">
        <f>IF(OR($A11="",$B11=""),"",IF(CODE(UPPER($B11))-64&gt;Setup!$B$17,"-",INDEX(Setup!$F$23:$AN$26,Setup!$B$19,MOD(AC$7-Setup!$B$6-(CODE(UPPER($B11))-65)*Setup!$B$18+Setup!$B$16*1000,Setup!$B$16)+1)))</f>
      </c>
      <c r="AD11" s="15">
        <f>IF(OR($A11="",$B11=""),"",IF(CODE(UPPER($B11))-64&gt;Setup!$B$17,"-",INDEX(Setup!$F$23:$AN$26,Setup!$B$19,MOD(AD$7-Setup!$B$6-(CODE(UPPER($B11))-65)*Setup!$B$18+Setup!$B$16*1000,Setup!$B$16)+1)))</f>
      </c>
      <c r="AE11" s="15">
        <f>IF(OR($A11="",$B11=""),"",IF(CODE(UPPER($B11))-64&gt;Setup!$B$17,"-",INDEX(Setup!$F$23:$AN$26,Setup!$B$19,MOD(AE$7-Setup!$B$6-(CODE(UPPER($B11))-65)*Setup!$B$18+Setup!$B$16*1000,Setup!$B$16)+1)))</f>
      </c>
      <c r="AF11" s="17">
        <f>IF($A11="","",COUNTIF(D11:AE11,"D")+COUNTIF(D11:AE11,"N")+COUNTIF(D11:AE11,"M")+COUNTIF(D11:AE11,"A"))</f>
      </c>
      <c r="AG11" s="17">
        <f>IF($A11="","",(COUNTIF(D11:AE11,"D")+COUNTIF(D11:AE11,"N")+COUNTIF(D11:AE11,"M")+COUNTIF(D11:AE11,"A"))*Setup!$B$15)</f>
      </c>
    </row>
    <row r="12" spans="1:33" x14ac:dyDescent="0.25">
      <c r="A12" s="13">
        <f>IF(Guards!$A11="","",Guards!$A11)</f>
      </c>
      <c r="B12" s="5" t="s">
        <v>112</v>
      </c>
      <c r="C12" s="21">
        <f>'Sites &amp; posts'!$C$8</f>
      </c>
      <c r="D12" s="15">
        <f>IF(OR($A12="",$B12=""),"",IF(CODE(UPPER($B12))-64&gt;Setup!$B$17,"-",INDEX(Setup!$F$23:$AN$26,Setup!$B$19,MOD(D$7-Setup!$B$6-(CODE(UPPER($B12))-65)*Setup!$B$18+Setup!$B$16*1000,Setup!$B$16)+1)))</f>
      </c>
      <c r="E12" s="15">
        <f>IF(OR($A12="",$B12=""),"",IF(CODE(UPPER($B12))-64&gt;Setup!$B$17,"-",INDEX(Setup!$F$23:$AN$26,Setup!$B$19,MOD(E$7-Setup!$B$6-(CODE(UPPER($B12))-65)*Setup!$B$18+Setup!$B$16*1000,Setup!$B$16)+1)))</f>
      </c>
      <c r="F12" s="15">
        <f>IF(OR($A12="",$B12=""),"",IF(CODE(UPPER($B12))-64&gt;Setup!$B$17,"-",INDEX(Setup!$F$23:$AN$26,Setup!$B$19,MOD(F$7-Setup!$B$6-(CODE(UPPER($B12))-65)*Setup!$B$18+Setup!$B$16*1000,Setup!$B$16)+1)))</f>
      </c>
      <c r="G12" s="15">
        <f>IF(OR($A12="",$B12=""),"",IF(CODE(UPPER($B12))-64&gt;Setup!$B$17,"-",INDEX(Setup!$F$23:$AN$26,Setup!$B$19,MOD(G$7-Setup!$B$6-(CODE(UPPER($B12))-65)*Setup!$B$18+Setup!$B$16*1000,Setup!$B$16)+1)))</f>
      </c>
      <c r="H12" s="15">
        <f>IF(OR($A12="",$B12=""),"",IF(CODE(UPPER($B12))-64&gt;Setup!$B$17,"-",INDEX(Setup!$F$23:$AN$26,Setup!$B$19,MOD(H$7-Setup!$B$6-(CODE(UPPER($B12))-65)*Setup!$B$18+Setup!$B$16*1000,Setup!$B$16)+1)))</f>
      </c>
      <c r="I12" s="15">
        <f>IF(OR($A12="",$B12=""),"",IF(CODE(UPPER($B12))-64&gt;Setup!$B$17,"-",INDEX(Setup!$F$23:$AN$26,Setup!$B$19,MOD(I$7-Setup!$B$6-(CODE(UPPER($B12))-65)*Setup!$B$18+Setup!$B$16*1000,Setup!$B$16)+1)))</f>
      </c>
      <c r="J12" s="15">
        <f>IF(OR($A12="",$B12=""),"",IF(CODE(UPPER($B12))-64&gt;Setup!$B$17,"-",INDEX(Setup!$F$23:$AN$26,Setup!$B$19,MOD(J$7-Setup!$B$6-(CODE(UPPER($B12))-65)*Setup!$B$18+Setup!$B$16*1000,Setup!$B$16)+1)))</f>
      </c>
      <c r="K12" s="15">
        <f>IF(OR($A12="",$B12=""),"",IF(CODE(UPPER($B12))-64&gt;Setup!$B$17,"-",INDEX(Setup!$F$23:$AN$26,Setup!$B$19,MOD(K$7-Setup!$B$6-(CODE(UPPER($B12))-65)*Setup!$B$18+Setup!$B$16*1000,Setup!$B$16)+1)))</f>
      </c>
      <c r="L12" s="15">
        <f>IF(OR($A12="",$B12=""),"",IF(CODE(UPPER($B12))-64&gt;Setup!$B$17,"-",INDEX(Setup!$F$23:$AN$26,Setup!$B$19,MOD(L$7-Setup!$B$6-(CODE(UPPER($B12))-65)*Setup!$B$18+Setup!$B$16*1000,Setup!$B$16)+1)))</f>
      </c>
      <c r="M12" s="15">
        <f>IF(OR($A12="",$B12=""),"",IF(CODE(UPPER($B12))-64&gt;Setup!$B$17,"-",INDEX(Setup!$F$23:$AN$26,Setup!$B$19,MOD(M$7-Setup!$B$6-(CODE(UPPER($B12))-65)*Setup!$B$18+Setup!$B$16*1000,Setup!$B$16)+1)))</f>
      </c>
      <c r="N12" s="15">
        <f>IF(OR($A12="",$B12=""),"",IF(CODE(UPPER($B12))-64&gt;Setup!$B$17,"-",INDEX(Setup!$F$23:$AN$26,Setup!$B$19,MOD(N$7-Setup!$B$6-(CODE(UPPER($B12))-65)*Setup!$B$18+Setup!$B$16*1000,Setup!$B$16)+1)))</f>
      </c>
      <c r="O12" s="15">
        <f>IF(OR($A12="",$B12=""),"",IF(CODE(UPPER($B12))-64&gt;Setup!$B$17,"-",INDEX(Setup!$F$23:$AN$26,Setup!$B$19,MOD(O$7-Setup!$B$6-(CODE(UPPER($B12))-65)*Setup!$B$18+Setup!$B$16*1000,Setup!$B$16)+1)))</f>
      </c>
      <c r="P12" s="15">
        <f>IF(OR($A12="",$B12=""),"",IF(CODE(UPPER($B12))-64&gt;Setup!$B$17,"-",INDEX(Setup!$F$23:$AN$26,Setup!$B$19,MOD(P$7-Setup!$B$6-(CODE(UPPER($B12))-65)*Setup!$B$18+Setup!$B$16*1000,Setup!$B$16)+1)))</f>
      </c>
      <c r="Q12" s="15">
        <f>IF(OR($A12="",$B12=""),"",IF(CODE(UPPER($B12))-64&gt;Setup!$B$17,"-",INDEX(Setup!$F$23:$AN$26,Setup!$B$19,MOD(Q$7-Setup!$B$6-(CODE(UPPER($B12))-65)*Setup!$B$18+Setup!$B$16*1000,Setup!$B$16)+1)))</f>
      </c>
      <c r="R12" s="15">
        <f>IF(OR($A12="",$B12=""),"",IF(CODE(UPPER($B12))-64&gt;Setup!$B$17,"-",INDEX(Setup!$F$23:$AN$26,Setup!$B$19,MOD(R$7-Setup!$B$6-(CODE(UPPER($B12))-65)*Setup!$B$18+Setup!$B$16*1000,Setup!$B$16)+1)))</f>
      </c>
      <c r="S12" s="15">
        <f>IF(OR($A12="",$B12=""),"",IF(CODE(UPPER($B12))-64&gt;Setup!$B$17,"-",INDEX(Setup!$F$23:$AN$26,Setup!$B$19,MOD(S$7-Setup!$B$6-(CODE(UPPER($B12))-65)*Setup!$B$18+Setup!$B$16*1000,Setup!$B$16)+1)))</f>
      </c>
      <c r="T12" s="15">
        <f>IF(OR($A12="",$B12=""),"",IF(CODE(UPPER($B12))-64&gt;Setup!$B$17,"-",INDEX(Setup!$F$23:$AN$26,Setup!$B$19,MOD(T$7-Setup!$B$6-(CODE(UPPER($B12))-65)*Setup!$B$18+Setup!$B$16*1000,Setup!$B$16)+1)))</f>
      </c>
      <c r="U12" s="15">
        <f>IF(OR($A12="",$B12=""),"",IF(CODE(UPPER($B12))-64&gt;Setup!$B$17,"-",INDEX(Setup!$F$23:$AN$26,Setup!$B$19,MOD(U$7-Setup!$B$6-(CODE(UPPER($B12))-65)*Setup!$B$18+Setup!$B$16*1000,Setup!$B$16)+1)))</f>
      </c>
      <c r="V12" s="15">
        <f>IF(OR($A12="",$B12=""),"",IF(CODE(UPPER($B12))-64&gt;Setup!$B$17,"-",INDEX(Setup!$F$23:$AN$26,Setup!$B$19,MOD(V$7-Setup!$B$6-(CODE(UPPER($B12))-65)*Setup!$B$18+Setup!$B$16*1000,Setup!$B$16)+1)))</f>
      </c>
      <c r="W12" s="15">
        <f>IF(OR($A12="",$B12=""),"",IF(CODE(UPPER($B12))-64&gt;Setup!$B$17,"-",INDEX(Setup!$F$23:$AN$26,Setup!$B$19,MOD(W$7-Setup!$B$6-(CODE(UPPER($B12))-65)*Setup!$B$18+Setup!$B$16*1000,Setup!$B$16)+1)))</f>
      </c>
      <c r="X12" s="15">
        <f>IF(OR($A12="",$B12=""),"",IF(CODE(UPPER($B12))-64&gt;Setup!$B$17,"-",INDEX(Setup!$F$23:$AN$26,Setup!$B$19,MOD(X$7-Setup!$B$6-(CODE(UPPER($B12))-65)*Setup!$B$18+Setup!$B$16*1000,Setup!$B$16)+1)))</f>
      </c>
      <c r="Y12" s="15">
        <f>IF(OR($A12="",$B12=""),"",IF(CODE(UPPER($B12))-64&gt;Setup!$B$17,"-",INDEX(Setup!$F$23:$AN$26,Setup!$B$19,MOD(Y$7-Setup!$B$6-(CODE(UPPER($B12))-65)*Setup!$B$18+Setup!$B$16*1000,Setup!$B$16)+1)))</f>
      </c>
      <c r="Z12" s="15">
        <f>IF(OR($A12="",$B12=""),"",IF(CODE(UPPER($B12))-64&gt;Setup!$B$17,"-",INDEX(Setup!$F$23:$AN$26,Setup!$B$19,MOD(Z$7-Setup!$B$6-(CODE(UPPER($B12))-65)*Setup!$B$18+Setup!$B$16*1000,Setup!$B$16)+1)))</f>
      </c>
      <c r="AA12" s="15">
        <f>IF(OR($A12="",$B12=""),"",IF(CODE(UPPER($B12))-64&gt;Setup!$B$17,"-",INDEX(Setup!$F$23:$AN$26,Setup!$B$19,MOD(AA$7-Setup!$B$6-(CODE(UPPER($B12))-65)*Setup!$B$18+Setup!$B$16*1000,Setup!$B$16)+1)))</f>
      </c>
      <c r="AB12" s="15">
        <f>IF(OR($A12="",$B12=""),"",IF(CODE(UPPER($B12))-64&gt;Setup!$B$17,"-",INDEX(Setup!$F$23:$AN$26,Setup!$B$19,MOD(AB$7-Setup!$B$6-(CODE(UPPER($B12))-65)*Setup!$B$18+Setup!$B$16*1000,Setup!$B$16)+1)))</f>
      </c>
      <c r="AC12" s="15">
        <f>IF(OR($A12="",$B12=""),"",IF(CODE(UPPER($B12))-64&gt;Setup!$B$17,"-",INDEX(Setup!$F$23:$AN$26,Setup!$B$19,MOD(AC$7-Setup!$B$6-(CODE(UPPER($B12))-65)*Setup!$B$18+Setup!$B$16*1000,Setup!$B$16)+1)))</f>
      </c>
      <c r="AD12" s="15">
        <f>IF(OR($A12="",$B12=""),"",IF(CODE(UPPER($B12))-64&gt;Setup!$B$17,"-",INDEX(Setup!$F$23:$AN$26,Setup!$B$19,MOD(AD$7-Setup!$B$6-(CODE(UPPER($B12))-65)*Setup!$B$18+Setup!$B$16*1000,Setup!$B$16)+1)))</f>
      </c>
      <c r="AE12" s="15">
        <f>IF(OR($A12="",$B12=""),"",IF(CODE(UPPER($B12))-64&gt;Setup!$B$17,"-",INDEX(Setup!$F$23:$AN$26,Setup!$B$19,MOD(AE$7-Setup!$B$6-(CODE(UPPER($B12))-65)*Setup!$B$18+Setup!$B$16*1000,Setup!$B$16)+1)))</f>
      </c>
      <c r="AF12" s="14">
        <f>IF($A12="","",COUNTIF(D12:AE12,"D")+COUNTIF(D12:AE12,"N")+COUNTIF(D12:AE12,"M")+COUNTIF(D12:AE12,"A"))</f>
      </c>
      <c r="AG12" s="14">
        <f>IF($A12="","",(COUNTIF(D12:AE12,"D")+COUNTIF(D12:AE12,"N")+COUNTIF(D12:AE12,"M")+COUNTIF(D12:AE12,"A"))*Setup!$B$15)</f>
      </c>
    </row>
    <row r="13" spans="1:33" x14ac:dyDescent="0.25">
      <c r="A13" s="16">
        <f>IF(Guards!$A12="","",Guards!$A12)</f>
      </c>
      <c r="B13" s="5" t="s">
        <v>112</v>
      </c>
      <c r="C13" s="21">
        <f>'Sites &amp; posts'!$C$9</f>
      </c>
      <c r="D13" s="15">
        <f>IF(OR($A13="",$B13=""),"",IF(CODE(UPPER($B13))-64&gt;Setup!$B$17,"-",INDEX(Setup!$F$23:$AN$26,Setup!$B$19,MOD(D$7-Setup!$B$6-(CODE(UPPER($B13))-65)*Setup!$B$18+Setup!$B$16*1000,Setup!$B$16)+1)))</f>
      </c>
      <c r="E13" s="15">
        <f>IF(OR($A13="",$B13=""),"",IF(CODE(UPPER($B13))-64&gt;Setup!$B$17,"-",INDEX(Setup!$F$23:$AN$26,Setup!$B$19,MOD(E$7-Setup!$B$6-(CODE(UPPER($B13))-65)*Setup!$B$18+Setup!$B$16*1000,Setup!$B$16)+1)))</f>
      </c>
      <c r="F13" s="15">
        <f>IF(OR($A13="",$B13=""),"",IF(CODE(UPPER($B13))-64&gt;Setup!$B$17,"-",INDEX(Setup!$F$23:$AN$26,Setup!$B$19,MOD(F$7-Setup!$B$6-(CODE(UPPER($B13))-65)*Setup!$B$18+Setup!$B$16*1000,Setup!$B$16)+1)))</f>
      </c>
      <c r="G13" s="15">
        <f>IF(OR($A13="",$B13=""),"",IF(CODE(UPPER($B13))-64&gt;Setup!$B$17,"-",INDEX(Setup!$F$23:$AN$26,Setup!$B$19,MOD(G$7-Setup!$B$6-(CODE(UPPER($B13))-65)*Setup!$B$18+Setup!$B$16*1000,Setup!$B$16)+1)))</f>
      </c>
      <c r="H13" s="15">
        <f>IF(OR($A13="",$B13=""),"",IF(CODE(UPPER($B13))-64&gt;Setup!$B$17,"-",INDEX(Setup!$F$23:$AN$26,Setup!$B$19,MOD(H$7-Setup!$B$6-(CODE(UPPER($B13))-65)*Setup!$B$18+Setup!$B$16*1000,Setup!$B$16)+1)))</f>
      </c>
      <c r="I13" s="15">
        <f>IF(OR($A13="",$B13=""),"",IF(CODE(UPPER($B13))-64&gt;Setup!$B$17,"-",INDEX(Setup!$F$23:$AN$26,Setup!$B$19,MOD(I$7-Setup!$B$6-(CODE(UPPER($B13))-65)*Setup!$B$18+Setup!$B$16*1000,Setup!$B$16)+1)))</f>
      </c>
      <c r="J13" s="15">
        <f>IF(OR($A13="",$B13=""),"",IF(CODE(UPPER($B13))-64&gt;Setup!$B$17,"-",INDEX(Setup!$F$23:$AN$26,Setup!$B$19,MOD(J$7-Setup!$B$6-(CODE(UPPER($B13))-65)*Setup!$B$18+Setup!$B$16*1000,Setup!$B$16)+1)))</f>
      </c>
      <c r="K13" s="15">
        <f>IF(OR($A13="",$B13=""),"",IF(CODE(UPPER($B13))-64&gt;Setup!$B$17,"-",INDEX(Setup!$F$23:$AN$26,Setup!$B$19,MOD(K$7-Setup!$B$6-(CODE(UPPER($B13))-65)*Setup!$B$18+Setup!$B$16*1000,Setup!$B$16)+1)))</f>
      </c>
      <c r="L13" s="15">
        <f>IF(OR($A13="",$B13=""),"",IF(CODE(UPPER($B13))-64&gt;Setup!$B$17,"-",INDEX(Setup!$F$23:$AN$26,Setup!$B$19,MOD(L$7-Setup!$B$6-(CODE(UPPER($B13))-65)*Setup!$B$18+Setup!$B$16*1000,Setup!$B$16)+1)))</f>
      </c>
      <c r="M13" s="15">
        <f>IF(OR($A13="",$B13=""),"",IF(CODE(UPPER($B13))-64&gt;Setup!$B$17,"-",INDEX(Setup!$F$23:$AN$26,Setup!$B$19,MOD(M$7-Setup!$B$6-(CODE(UPPER($B13))-65)*Setup!$B$18+Setup!$B$16*1000,Setup!$B$16)+1)))</f>
      </c>
      <c r="N13" s="15">
        <f>IF(OR($A13="",$B13=""),"",IF(CODE(UPPER($B13))-64&gt;Setup!$B$17,"-",INDEX(Setup!$F$23:$AN$26,Setup!$B$19,MOD(N$7-Setup!$B$6-(CODE(UPPER($B13))-65)*Setup!$B$18+Setup!$B$16*1000,Setup!$B$16)+1)))</f>
      </c>
      <c r="O13" s="15">
        <f>IF(OR($A13="",$B13=""),"",IF(CODE(UPPER($B13))-64&gt;Setup!$B$17,"-",INDEX(Setup!$F$23:$AN$26,Setup!$B$19,MOD(O$7-Setup!$B$6-(CODE(UPPER($B13))-65)*Setup!$B$18+Setup!$B$16*1000,Setup!$B$16)+1)))</f>
      </c>
      <c r="P13" s="15">
        <f>IF(OR($A13="",$B13=""),"",IF(CODE(UPPER($B13))-64&gt;Setup!$B$17,"-",INDEX(Setup!$F$23:$AN$26,Setup!$B$19,MOD(P$7-Setup!$B$6-(CODE(UPPER($B13))-65)*Setup!$B$18+Setup!$B$16*1000,Setup!$B$16)+1)))</f>
      </c>
      <c r="Q13" s="15">
        <f>IF(OR($A13="",$B13=""),"",IF(CODE(UPPER($B13))-64&gt;Setup!$B$17,"-",INDEX(Setup!$F$23:$AN$26,Setup!$B$19,MOD(Q$7-Setup!$B$6-(CODE(UPPER($B13))-65)*Setup!$B$18+Setup!$B$16*1000,Setup!$B$16)+1)))</f>
      </c>
      <c r="R13" s="15">
        <f>IF(OR($A13="",$B13=""),"",IF(CODE(UPPER($B13))-64&gt;Setup!$B$17,"-",INDEX(Setup!$F$23:$AN$26,Setup!$B$19,MOD(R$7-Setup!$B$6-(CODE(UPPER($B13))-65)*Setup!$B$18+Setup!$B$16*1000,Setup!$B$16)+1)))</f>
      </c>
      <c r="S13" s="15">
        <f>IF(OR($A13="",$B13=""),"",IF(CODE(UPPER($B13))-64&gt;Setup!$B$17,"-",INDEX(Setup!$F$23:$AN$26,Setup!$B$19,MOD(S$7-Setup!$B$6-(CODE(UPPER($B13))-65)*Setup!$B$18+Setup!$B$16*1000,Setup!$B$16)+1)))</f>
      </c>
      <c r="T13" s="15">
        <f>IF(OR($A13="",$B13=""),"",IF(CODE(UPPER($B13))-64&gt;Setup!$B$17,"-",INDEX(Setup!$F$23:$AN$26,Setup!$B$19,MOD(T$7-Setup!$B$6-(CODE(UPPER($B13))-65)*Setup!$B$18+Setup!$B$16*1000,Setup!$B$16)+1)))</f>
      </c>
      <c r="U13" s="15">
        <f>IF(OR($A13="",$B13=""),"",IF(CODE(UPPER($B13))-64&gt;Setup!$B$17,"-",INDEX(Setup!$F$23:$AN$26,Setup!$B$19,MOD(U$7-Setup!$B$6-(CODE(UPPER($B13))-65)*Setup!$B$18+Setup!$B$16*1000,Setup!$B$16)+1)))</f>
      </c>
      <c r="V13" s="15">
        <f>IF(OR($A13="",$B13=""),"",IF(CODE(UPPER($B13))-64&gt;Setup!$B$17,"-",INDEX(Setup!$F$23:$AN$26,Setup!$B$19,MOD(V$7-Setup!$B$6-(CODE(UPPER($B13))-65)*Setup!$B$18+Setup!$B$16*1000,Setup!$B$16)+1)))</f>
      </c>
      <c r="W13" s="15">
        <f>IF(OR($A13="",$B13=""),"",IF(CODE(UPPER($B13))-64&gt;Setup!$B$17,"-",INDEX(Setup!$F$23:$AN$26,Setup!$B$19,MOD(W$7-Setup!$B$6-(CODE(UPPER($B13))-65)*Setup!$B$18+Setup!$B$16*1000,Setup!$B$16)+1)))</f>
      </c>
      <c r="X13" s="15">
        <f>IF(OR($A13="",$B13=""),"",IF(CODE(UPPER($B13))-64&gt;Setup!$B$17,"-",INDEX(Setup!$F$23:$AN$26,Setup!$B$19,MOD(X$7-Setup!$B$6-(CODE(UPPER($B13))-65)*Setup!$B$18+Setup!$B$16*1000,Setup!$B$16)+1)))</f>
      </c>
      <c r="Y13" s="15">
        <f>IF(OR($A13="",$B13=""),"",IF(CODE(UPPER($B13))-64&gt;Setup!$B$17,"-",INDEX(Setup!$F$23:$AN$26,Setup!$B$19,MOD(Y$7-Setup!$B$6-(CODE(UPPER($B13))-65)*Setup!$B$18+Setup!$B$16*1000,Setup!$B$16)+1)))</f>
      </c>
      <c r="Z13" s="15">
        <f>IF(OR($A13="",$B13=""),"",IF(CODE(UPPER($B13))-64&gt;Setup!$B$17,"-",INDEX(Setup!$F$23:$AN$26,Setup!$B$19,MOD(Z$7-Setup!$B$6-(CODE(UPPER($B13))-65)*Setup!$B$18+Setup!$B$16*1000,Setup!$B$16)+1)))</f>
      </c>
      <c r="AA13" s="15">
        <f>IF(OR($A13="",$B13=""),"",IF(CODE(UPPER($B13))-64&gt;Setup!$B$17,"-",INDEX(Setup!$F$23:$AN$26,Setup!$B$19,MOD(AA$7-Setup!$B$6-(CODE(UPPER($B13))-65)*Setup!$B$18+Setup!$B$16*1000,Setup!$B$16)+1)))</f>
      </c>
      <c r="AB13" s="15">
        <f>IF(OR($A13="",$B13=""),"",IF(CODE(UPPER($B13))-64&gt;Setup!$B$17,"-",INDEX(Setup!$F$23:$AN$26,Setup!$B$19,MOD(AB$7-Setup!$B$6-(CODE(UPPER($B13))-65)*Setup!$B$18+Setup!$B$16*1000,Setup!$B$16)+1)))</f>
      </c>
      <c r="AC13" s="15">
        <f>IF(OR($A13="",$B13=""),"",IF(CODE(UPPER($B13))-64&gt;Setup!$B$17,"-",INDEX(Setup!$F$23:$AN$26,Setup!$B$19,MOD(AC$7-Setup!$B$6-(CODE(UPPER($B13))-65)*Setup!$B$18+Setup!$B$16*1000,Setup!$B$16)+1)))</f>
      </c>
      <c r="AD13" s="15">
        <f>IF(OR($A13="",$B13=""),"",IF(CODE(UPPER($B13))-64&gt;Setup!$B$17,"-",INDEX(Setup!$F$23:$AN$26,Setup!$B$19,MOD(AD$7-Setup!$B$6-(CODE(UPPER($B13))-65)*Setup!$B$18+Setup!$B$16*1000,Setup!$B$16)+1)))</f>
      </c>
      <c r="AE13" s="15">
        <f>IF(OR($A13="",$B13=""),"",IF(CODE(UPPER($B13))-64&gt;Setup!$B$17,"-",INDEX(Setup!$F$23:$AN$26,Setup!$B$19,MOD(AE$7-Setup!$B$6-(CODE(UPPER($B13))-65)*Setup!$B$18+Setup!$B$16*1000,Setup!$B$16)+1)))</f>
      </c>
      <c r="AF13" s="17">
        <f>IF($A13="","",COUNTIF(D13:AE13,"D")+COUNTIF(D13:AE13,"N")+COUNTIF(D13:AE13,"M")+COUNTIF(D13:AE13,"A"))</f>
      </c>
      <c r="AG13" s="17">
        <f>IF($A13="","",(COUNTIF(D13:AE13,"D")+COUNTIF(D13:AE13,"N")+COUNTIF(D13:AE13,"M")+COUNTIF(D13:AE13,"A"))*Setup!$B$15)</f>
      </c>
    </row>
    <row r="14" spans="1:33" x14ac:dyDescent="0.25">
      <c r="A14" s="13">
        <f>IF(Guards!$A13="","",Guards!$A13)</f>
      </c>
      <c r="B14" s="5" t="s">
        <v>113</v>
      </c>
      <c r="C14" s="21">
        <f>'Sites &amp; posts'!$C$7</f>
      </c>
      <c r="D14" s="15">
        <f>IF(OR($A14="",$B14=""),"",IF(CODE(UPPER($B14))-64&gt;Setup!$B$17,"-",INDEX(Setup!$F$23:$AN$26,Setup!$B$19,MOD(D$7-Setup!$B$6-(CODE(UPPER($B14))-65)*Setup!$B$18+Setup!$B$16*1000,Setup!$B$16)+1)))</f>
      </c>
      <c r="E14" s="15">
        <f>IF(OR($A14="",$B14=""),"",IF(CODE(UPPER($B14))-64&gt;Setup!$B$17,"-",INDEX(Setup!$F$23:$AN$26,Setup!$B$19,MOD(E$7-Setup!$B$6-(CODE(UPPER($B14))-65)*Setup!$B$18+Setup!$B$16*1000,Setup!$B$16)+1)))</f>
      </c>
      <c r="F14" s="15">
        <f>IF(OR($A14="",$B14=""),"",IF(CODE(UPPER($B14))-64&gt;Setup!$B$17,"-",INDEX(Setup!$F$23:$AN$26,Setup!$B$19,MOD(F$7-Setup!$B$6-(CODE(UPPER($B14))-65)*Setup!$B$18+Setup!$B$16*1000,Setup!$B$16)+1)))</f>
      </c>
      <c r="G14" s="15">
        <f>IF(OR($A14="",$B14=""),"",IF(CODE(UPPER($B14))-64&gt;Setup!$B$17,"-",INDEX(Setup!$F$23:$AN$26,Setup!$B$19,MOD(G$7-Setup!$B$6-(CODE(UPPER($B14))-65)*Setup!$B$18+Setup!$B$16*1000,Setup!$B$16)+1)))</f>
      </c>
      <c r="H14" s="15">
        <f>IF(OR($A14="",$B14=""),"",IF(CODE(UPPER($B14))-64&gt;Setup!$B$17,"-",INDEX(Setup!$F$23:$AN$26,Setup!$B$19,MOD(H$7-Setup!$B$6-(CODE(UPPER($B14))-65)*Setup!$B$18+Setup!$B$16*1000,Setup!$B$16)+1)))</f>
      </c>
      <c r="I14" s="15">
        <f>IF(OR($A14="",$B14=""),"",IF(CODE(UPPER($B14))-64&gt;Setup!$B$17,"-",INDEX(Setup!$F$23:$AN$26,Setup!$B$19,MOD(I$7-Setup!$B$6-(CODE(UPPER($B14))-65)*Setup!$B$18+Setup!$B$16*1000,Setup!$B$16)+1)))</f>
      </c>
      <c r="J14" s="15">
        <f>IF(OR($A14="",$B14=""),"",IF(CODE(UPPER($B14))-64&gt;Setup!$B$17,"-",INDEX(Setup!$F$23:$AN$26,Setup!$B$19,MOD(J$7-Setup!$B$6-(CODE(UPPER($B14))-65)*Setup!$B$18+Setup!$B$16*1000,Setup!$B$16)+1)))</f>
      </c>
      <c r="K14" s="15">
        <f>IF(OR($A14="",$B14=""),"",IF(CODE(UPPER($B14))-64&gt;Setup!$B$17,"-",INDEX(Setup!$F$23:$AN$26,Setup!$B$19,MOD(K$7-Setup!$B$6-(CODE(UPPER($B14))-65)*Setup!$B$18+Setup!$B$16*1000,Setup!$B$16)+1)))</f>
      </c>
      <c r="L14" s="15">
        <f>IF(OR($A14="",$B14=""),"",IF(CODE(UPPER($B14))-64&gt;Setup!$B$17,"-",INDEX(Setup!$F$23:$AN$26,Setup!$B$19,MOD(L$7-Setup!$B$6-(CODE(UPPER($B14))-65)*Setup!$B$18+Setup!$B$16*1000,Setup!$B$16)+1)))</f>
      </c>
      <c r="M14" s="15">
        <f>IF(OR($A14="",$B14=""),"",IF(CODE(UPPER($B14))-64&gt;Setup!$B$17,"-",INDEX(Setup!$F$23:$AN$26,Setup!$B$19,MOD(M$7-Setup!$B$6-(CODE(UPPER($B14))-65)*Setup!$B$18+Setup!$B$16*1000,Setup!$B$16)+1)))</f>
      </c>
      <c r="N14" s="15">
        <f>IF(OR($A14="",$B14=""),"",IF(CODE(UPPER($B14))-64&gt;Setup!$B$17,"-",INDEX(Setup!$F$23:$AN$26,Setup!$B$19,MOD(N$7-Setup!$B$6-(CODE(UPPER($B14))-65)*Setup!$B$18+Setup!$B$16*1000,Setup!$B$16)+1)))</f>
      </c>
      <c r="O14" s="15">
        <f>IF(OR($A14="",$B14=""),"",IF(CODE(UPPER($B14))-64&gt;Setup!$B$17,"-",INDEX(Setup!$F$23:$AN$26,Setup!$B$19,MOD(O$7-Setup!$B$6-(CODE(UPPER($B14))-65)*Setup!$B$18+Setup!$B$16*1000,Setup!$B$16)+1)))</f>
      </c>
      <c r="P14" s="15">
        <f>IF(OR($A14="",$B14=""),"",IF(CODE(UPPER($B14))-64&gt;Setup!$B$17,"-",INDEX(Setup!$F$23:$AN$26,Setup!$B$19,MOD(P$7-Setup!$B$6-(CODE(UPPER($B14))-65)*Setup!$B$18+Setup!$B$16*1000,Setup!$B$16)+1)))</f>
      </c>
      <c r="Q14" s="15">
        <f>IF(OR($A14="",$B14=""),"",IF(CODE(UPPER($B14))-64&gt;Setup!$B$17,"-",INDEX(Setup!$F$23:$AN$26,Setup!$B$19,MOD(Q$7-Setup!$B$6-(CODE(UPPER($B14))-65)*Setup!$B$18+Setup!$B$16*1000,Setup!$B$16)+1)))</f>
      </c>
      <c r="R14" s="15">
        <f>IF(OR($A14="",$B14=""),"",IF(CODE(UPPER($B14))-64&gt;Setup!$B$17,"-",INDEX(Setup!$F$23:$AN$26,Setup!$B$19,MOD(R$7-Setup!$B$6-(CODE(UPPER($B14))-65)*Setup!$B$18+Setup!$B$16*1000,Setup!$B$16)+1)))</f>
      </c>
      <c r="S14" s="15">
        <f>IF(OR($A14="",$B14=""),"",IF(CODE(UPPER($B14))-64&gt;Setup!$B$17,"-",INDEX(Setup!$F$23:$AN$26,Setup!$B$19,MOD(S$7-Setup!$B$6-(CODE(UPPER($B14))-65)*Setup!$B$18+Setup!$B$16*1000,Setup!$B$16)+1)))</f>
      </c>
      <c r="T14" s="15">
        <f>IF(OR($A14="",$B14=""),"",IF(CODE(UPPER($B14))-64&gt;Setup!$B$17,"-",INDEX(Setup!$F$23:$AN$26,Setup!$B$19,MOD(T$7-Setup!$B$6-(CODE(UPPER($B14))-65)*Setup!$B$18+Setup!$B$16*1000,Setup!$B$16)+1)))</f>
      </c>
      <c r="U14" s="15">
        <f>IF(OR($A14="",$B14=""),"",IF(CODE(UPPER($B14))-64&gt;Setup!$B$17,"-",INDEX(Setup!$F$23:$AN$26,Setup!$B$19,MOD(U$7-Setup!$B$6-(CODE(UPPER($B14))-65)*Setup!$B$18+Setup!$B$16*1000,Setup!$B$16)+1)))</f>
      </c>
      <c r="V14" s="15">
        <f>IF(OR($A14="",$B14=""),"",IF(CODE(UPPER($B14))-64&gt;Setup!$B$17,"-",INDEX(Setup!$F$23:$AN$26,Setup!$B$19,MOD(V$7-Setup!$B$6-(CODE(UPPER($B14))-65)*Setup!$B$18+Setup!$B$16*1000,Setup!$B$16)+1)))</f>
      </c>
      <c r="W14" s="15">
        <f>IF(OR($A14="",$B14=""),"",IF(CODE(UPPER($B14))-64&gt;Setup!$B$17,"-",INDEX(Setup!$F$23:$AN$26,Setup!$B$19,MOD(W$7-Setup!$B$6-(CODE(UPPER($B14))-65)*Setup!$B$18+Setup!$B$16*1000,Setup!$B$16)+1)))</f>
      </c>
      <c r="X14" s="15">
        <f>IF(OR($A14="",$B14=""),"",IF(CODE(UPPER($B14))-64&gt;Setup!$B$17,"-",INDEX(Setup!$F$23:$AN$26,Setup!$B$19,MOD(X$7-Setup!$B$6-(CODE(UPPER($B14))-65)*Setup!$B$18+Setup!$B$16*1000,Setup!$B$16)+1)))</f>
      </c>
      <c r="Y14" s="15">
        <f>IF(OR($A14="",$B14=""),"",IF(CODE(UPPER($B14))-64&gt;Setup!$B$17,"-",INDEX(Setup!$F$23:$AN$26,Setup!$B$19,MOD(Y$7-Setup!$B$6-(CODE(UPPER($B14))-65)*Setup!$B$18+Setup!$B$16*1000,Setup!$B$16)+1)))</f>
      </c>
      <c r="Z14" s="15">
        <f>IF(OR($A14="",$B14=""),"",IF(CODE(UPPER($B14))-64&gt;Setup!$B$17,"-",INDEX(Setup!$F$23:$AN$26,Setup!$B$19,MOD(Z$7-Setup!$B$6-(CODE(UPPER($B14))-65)*Setup!$B$18+Setup!$B$16*1000,Setup!$B$16)+1)))</f>
      </c>
      <c r="AA14" s="15">
        <f>IF(OR($A14="",$B14=""),"",IF(CODE(UPPER($B14))-64&gt;Setup!$B$17,"-",INDEX(Setup!$F$23:$AN$26,Setup!$B$19,MOD(AA$7-Setup!$B$6-(CODE(UPPER($B14))-65)*Setup!$B$18+Setup!$B$16*1000,Setup!$B$16)+1)))</f>
      </c>
      <c r="AB14" s="15">
        <f>IF(OR($A14="",$B14=""),"",IF(CODE(UPPER($B14))-64&gt;Setup!$B$17,"-",INDEX(Setup!$F$23:$AN$26,Setup!$B$19,MOD(AB$7-Setup!$B$6-(CODE(UPPER($B14))-65)*Setup!$B$18+Setup!$B$16*1000,Setup!$B$16)+1)))</f>
      </c>
      <c r="AC14" s="15">
        <f>IF(OR($A14="",$B14=""),"",IF(CODE(UPPER($B14))-64&gt;Setup!$B$17,"-",INDEX(Setup!$F$23:$AN$26,Setup!$B$19,MOD(AC$7-Setup!$B$6-(CODE(UPPER($B14))-65)*Setup!$B$18+Setup!$B$16*1000,Setup!$B$16)+1)))</f>
      </c>
      <c r="AD14" s="15">
        <f>IF(OR($A14="",$B14=""),"",IF(CODE(UPPER($B14))-64&gt;Setup!$B$17,"-",INDEX(Setup!$F$23:$AN$26,Setup!$B$19,MOD(AD$7-Setup!$B$6-(CODE(UPPER($B14))-65)*Setup!$B$18+Setup!$B$16*1000,Setup!$B$16)+1)))</f>
      </c>
      <c r="AE14" s="15">
        <f>IF(OR($A14="",$B14=""),"",IF(CODE(UPPER($B14))-64&gt;Setup!$B$17,"-",INDEX(Setup!$F$23:$AN$26,Setup!$B$19,MOD(AE$7-Setup!$B$6-(CODE(UPPER($B14))-65)*Setup!$B$18+Setup!$B$16*1000,Setup!$B$16)+1)))</f>
      </c>
      <c r="AF14" s="14">
        <f>IF($A14="","",COUNTIF(D14:AE14,"D")+COUNTIF(D14:AE14,"N")+COUNTIF(D14:AE14,"M")+COUNTIF(D14:AE14,"A"))</f>
      </c>
      <c r="AG14" s="14">
        <f>IF($A14="","",(COUNTIF(D14:AE14,"D")+COUNTIF(D14:AE14,"N")+COUNTIF(D14:AE14,"M")+COUNTIF(D14:AE14,"A"))*Setup!$B$15)</f>
      </c>
    </row>
    <row r="15" spans="1:33" x14ac:dyDescent="0.25">
      <c r="A15" s="16">
        <f>IF(Guards!$A14="","",Guards!$A14)</f>
      </c>
      <c r="B15" s="5" t="s">
        <v>113</v>
      </c>
      <c r="C15" s="21">
        <f>'Sites &amp; posts'!$C$8</f>
      </c>
      <c r="D15" s="15">
        <f>IF(OR($A15="",$B15=""),"",IF(CODE(UPPER($B15))-64&gt;Setup!$B$17,"-",INDEX(Setup!$F$23:$AN$26,Setup!$B$19,MOD(D$7-Setup!$B$6-(CODE(UPPER($B15))-65)*Setup!$B$18+Setup!$B$16*1000,Setup!$B$16)+1)))</f>
      </c>
      <c r="E15" s="15">
        <f>IF(OR($A15="",$B15=""),"",IF(CODE(UPPER($B15))-64&gt;Setup!$B$17,"-",INDEX(Setup!$F$23:$AN$26,Setup!$B$19,MOD(E$7-Setup!$B$6-(CODE(UPPER($B15))-65)*Setup!$B$18+Setup!$B$16*1000,Setup!$B$16)+1)))</f>
      </c>
      <c r="F15" s="15">
        <f>IF(OR($A15="",$B15=""),"",IF(CODE(UPPER($B15))-64&gt;Setup!$B$17,"-",INDEX(Setup!$F$23:$AN$26,Setup!$B$19,MOD(F$7-Setup!$B$6-(CODE(UPPER($B15))-65)*Setup!$B$18+Setup!$B$16*1000,Setup!$B$16)+1)))</f>
      </c>
      <c r="G15" s="15">
        <f>IF(OR($A15="",$B15=""),"",IF(CODE(UPPER($B15))-64&gt;Setup!$B$17,"-",INDEX(Setup!$F$23:$AN$26,Setup!$B$19,MOD(G$7-Setup!$B$6-(CODE(UPPER($B15))-65)*Setup!$B$18+Setup!$B$16*1000,Setup!$B$16)+1)))</f>
      </c>
      <c r="H15" s="15">
        <f>IF(OR($A15="",$B15=""),"",IF(CODE(UPPER($B15))-64&gt;Setup!$B$17,"-",INDEX(Setup!$F$23:$AN$26,Setup!$B$19,MOD(H$7-Setup!$B$6-(CODE(UPPER($B15))-65)*Setup!$B$18+Setup!$B$16*1000,Setup!$B$16)+1)))</f>
      </c>
      <c r="I15" s="15">
        <f>IF(OR($A15="",$B15=""),"",IF(CODE(UPPER($B15))-64&gt;Setup!$B$17,"-",INDEX(Setup!$F$23:$AN$26,Setup!$B$19,MOD(I$7-Setup!$B$6-(CODE(UPPER($B15))-65)*Setup!$B$18+Setup!$B$16*1000,Setup!$B$16)+1)))</f>
      </c>
      <c r="J15" s="15">
        <f>IF(OR($A15="",$B15=""),"",IF(CODE(UPPER($B15))-64&gt;Setup!$B$17,"-",INDEX(Setup!$F$23:$AN$26,Setup!$B$19,MOD(J$7-Setup!$B$6-(CODE(UPPER($B15))-65)*Setup!$B$18+Setup!$B$16*1000,Setup!$B$16)+1)))</f>
      </c>
      <c r="K15" s="15">
        <f>IF(OR($A15="",$B15=""),"",IF(CODE(UPPER($B15))-64&gt;Setup!$B$17,"-",INDEX(Setup!$F$23:$AN$26,Setup!$B$19,MOD(K$7-Setup!$B$6-(CODE(UPPER($B15))-65)*Setup!$B$18+Setup!$B$16*1000,Setup!$B$16)+1)))</f>
      </c>
      <c r="L15" s="15">
        <f>IF(OR($A15="",$B15=""),"",IF(CODE(UPPER($B15))-64&gt;Setup!$B$17,"-",INDEX(Setup!$F$23:$AN$26,Setup!$B$19,MOD(L$7-Setup!$B$6-(CODE(UPPER($B15))-65)*Setup!$B$18+Setup!$B$16*1000,Setup!$B$16)+1)))</f>
      </c>
      <c r="M15" s="15">
        <f>IF(OR($A15="",$B15=""),"",IF(CODE(UPPER($B15))-64&gt;Setup!$B$17,"-",INDEX(Setup!$F$23:$AN$26,Setup!$B$19,MOD(M$7-Setup!$B$6-(CODE(UPPER($B15))-65)*Setup!$B$18+Setup!$B$16*1000,Setup!$B$16)+1)))</f>
      </c>
      <c r="N15" s="15">
        <f>IF(OR($A15="",$B15=""),"",IF(CODE(UPPER($B15))-64&gt;Setup!$B$17,"-",INDEX(Setup!$F$23:$AN$26,Setup!$B$19,MOD(N$7-Setup!$B$6-(CODE(UPPER($B15))-65)*Setup!$B$18+Setup!$B$16*1000,Setup!$B$16)+1)))</f>
      </c>
      <c r="O15" s="15">
        <f>IF(OR($A15="",$B15=""),"",IF(CODE(UPPER($B15))-64&gt;Setup!$B$17,"-",INDEX(Setup!$F$23:$AN$26,Setup!$B$19,MOD(O$7-Setup!$B$6-(CODE(UPPER($B15))-65)*Setup!$B$18+Setup!$B$16*1000,Setup!$B$16)+1)))</f>
      </c>
      <c r="P15" s="15">
        <f>IF(OR($A15="",$B15=""),"",IF(CODE(UPPER($B15))-64&gt;Setup!$B$17,"-",INDEX(Setup!$F$23:$AN$26,Setup!$B$19,MOD(P$7-Setup!$B$6-(CODE(UPPER($B15))-65)*Setup!$B$18+Setup!$B$16*1000,Setup!$B$16)+1)))</f>
      </c>
      <c r="Q15" s="15">
        <f>IF(OR($A15="",$B15=""),"",IF(CODE(UPPER($B15))-64&gt;Setup!$B$17,"-",INDEX(Setup!$F$23:$AN$26,Setup!$B$19,MOD(Q$7-Setup!$B$6-(CODE(UPPER($B15))-65)*Setup!$B$18+Setup!$B$16*1000,Setup!$B$16)+1)))</f>
      </c>
      <c r="R15" s="15">
        <f>IF(OR($A15="",$B15=""),"",IF(CODE(UPPER($B15))-64&gt;Setup!$B$17,"-",INDEX(Setup!$F$23:$AN$26,Setup!$B$19,MOD(R$7-Setup!$B$6-(CODE(UPPER($B15))-65)*Setup!$B$18+Setup!$B$16*1000,Setup!$B$16)+1)))</f>
      </c>
      <c r="S15" s="15">
        <f>IF(OR($A15="",$B15=""),"",IF(CODE(UPPER($B15))-64&gt;Setup!$B$17,"-",INDEX(Setup!$F$23:$AN$26,Setup!$B$19,MOD(S$7-Setup!$B$6-(CODE(UPPER($B15))-65)*Setup!$B$18+Setup!$B$16*1000,Setup!$B$16)+1)))</f>
      </c>
      <c r="T15" s="15">
        <f>IF(OR($A15="",$B15=""),"",IF(CODE(UPPER($B15))-64&gt;Setup!$B$17,"-",INDEX(Setup!$F$23:$AN$26,Setup!$B$19,MOD(T$7-Setup!$B$6-(CODE(UPPER($B15))-65)*Setup!$B$18+Setup!$B$16*1000,Setup!$B$16)+1)))</f>
      </c>
      <c r="U15" s="15">
        <f>IF(OR($A15="",$B15=""),"",IF(CODE(UPPER($B15))-64&gt;Setup!$B$17,"-",INDEX(Setup!$F$23:$AN$26,Setup!$B$19,MOD(U$7-Setup!$B$6-(CODE(UPPER($B15))-65)*Setup!$B$18+Setup!$B$16*1000,Setup!$B$16)+1)))</f>
      </c>
      <c r="V15" s="15">
        <f>IF(OR($A15="",$B15=""),"",IF(CODE(UPPER($B15))-64&gt;Setup!$B$17,"-",INDEX(Setup!$F$23:$AN$26,Setup!$B$19,MOD(V$7-Setup!$B$6-(CODE(UPPER($B15))-65)*Setup!$B$18+Setup!$B$16*1000,Setup!$B$16)+1)))</f>
      </c>
      <c r="W15" s="15">
        <f>IF(OR($A15="",$B15=""),"",IF(CODE(UPPER($B15))-64&gt;Setup!$B$17,"-",INDEX(Setup!$F$23:$AN$26,Setup!$B$19,MOD(W$7-Setup!$B$6-(CODE(UPPER($B15))-65)*Setup!$B$18+Setup!$B$16*1000,Setup!$B$16)+1)))</f>
      </c>
      <c r="X15" s="15">
        <f>IF(OR($A15="",$B15=""),"",IF(CODE(UPPER($B15))-64&gt;Setup!$B$17,"-",INDEX(Setup!$F$23:$AN$26,Setup!$B$19,MOD(X$7-Setup!$B$6-(CODE(UPPER($B15))-65)*Setup!$B$18+Setup!$B$16*1000,Setup!$B$16)+1)))</f>
      </c>
      <c r="Y15" s="15">
        <f>IF(OR($A15="",$B15=""),"",IF(CODE(UPPER($B15))-64&gt;Setup!$B$17,"-",INDEX(Setup!$F$23:$AN$26,Setup!$B$19,MOD(Y$7-Setup!$B$6-(CODE(UPPER($B15))-65)*Setup!$B$18+Setup!$B$16*1000,Setup!$B$16)+1)))</f>
      </c>
      <c r="Z15" s="15">
        <f>IF(OR($A15="",$B15=""),"",IF(CODE(UPPER($B15))-64&gt;Setup!$B$17,"-",INDEX(Setup!$F$23:$AN$26,Setup!$B$19,MOD(Z$7-Setup!$B$6-(CODE(UPPER($B15))-65)*Setup!$B$18+Setup!$B$16*1000,Setup!$B$16)+1)))</f>
      </c>
      <c r="AA15" s="15">
        <f>IF(OR($A15="",$B15=""),"",IF(CODE(UPPER($B15))-64&gt;Setup!$B$17,"-",INDEX(Setup!$F$23:$AN$26,Setup!$B$19,MOD(AA$7-Setup!$B$6-(CODE(UPPER($B15))-65)*Setup!$B$18+Setup!$B$16*1000,Setup!$B$16)+1)))</f>
      </c>
      <c r="AB15" s="15">
        <f>IF(OR($A15="",$B15=""),"",IF(CODE(UPPER($B15))-64&gt;Setup!$B$17,"-",INDEX(Setup!$F$23:$AN$26,Setup!$B$19,MOD(AB$7-Setup!$B$6-(CODE(UPPER($B15))-65)*Setup!$B$18+Setup!$B$16*1000,Setup!$B$16)+1)))</f>
      </c>
      <c r="AC15" s="15">
        <f>IF(OR($A15="",$B15=""),"",IF(CODE(UPPER($B15))-64&gt;Setup!$B$17,"-",INDEX(Setup!$F$23:$AN$26,Setup!$B$19,MOD(AC$7-Setup!$B$6-(CODE(UPPER($B15))-65)*Setup!$B$18+Setup!$B$16*1000,Setup!$B$16)+1)))</f>
      </c>
      <c r="AD15" s="15">
        <f>IF(OR($A15="",$B15=""),"",IF(CODE(UPPER($B15))-64&gt;Setup!$B$17,"-",INDEX(Setup!$F$23:$AN$26,Setup!$B$19,MOD(AD$7-Setup!$B$6-(CODE(UPPER($B15))-65)*Setup!$B$18+Setup!$B$16*1000,Setup!$B$16)+1)))</f>
      </c>
      <c r="AE15" s="15">
        <f>IF(OR($A15="",$B15=""),"",IF(CODE(UPPER($B15))-64&gt;Setup!$B$17,"-",INDEX(Setup!$F$23:$AN$26,Setup!$B$19,MOD(AE$7-Setup!$B$6-(CODE(UPPER($B15))-65)*Setup!$B$18+Setup!$B$16*1000,Setup!$B$16)+1)))</f>
      </c>
      <c r="AF15" s="17">
        <f>IF($A15="","",COUNTIF(D15:AE15,"D")+COUNTIF(D15:AE15,"N")+COUNTIF(D15:AE15,"M")+COUNTIF(D15:AE15,"A"))</f>
      </c>
      <c r="AG15" s="17">
        <f>IF($A15="","",(COUNTIF(D15:AE15,"D")+COUNTIF(D15:AE15,"N")+COUNTIF(D15:AE15,"M")+COUNTIF(D15:AE15,"A"))*Setup!$B$15)</f>
      </c>
    </row>
    <row r="16" spans="1:33" x14ac:dyDescent="0.25">
      <c r="A16" s="13">
        <f>IF(Guards!$A15="","",Guards!$A15)</f>
      </c>
      <c r="B16" s="5" t="s">
        <v>113</v>
      </c>
      <c r="C16" s="21">
        <f>'Sites &amp; posts'!$C$9</f>
      </c>
      <c r="D16" s="15">
        <f>IF(OR($A16="",$B16=""),"",IF(CODE(UPPER($B16))-64&gt;Setup!$B$17,"-",INDEX(Setup!$F$23:$AN$26,Setup!$B$19,MOD(D$7-Setup!$B$6-(CODE(UPPER($B16))-65)*Setup!$B$18+Setup!$B$16*1000,Setup!$B$16)+1)))</f>
      </c>
      <c r="E16" s="15">
        <f>IF(OR($A16="",$B16=""),"",IF(CODE(UPPER($B16))-64&gt;Setup!$B$17,"-",INDEX(Setup!$F$23:$AN$26,Setup!$B$19,MOD(E$7-Setup!$B$6-(CODE(UPPER($B16))-65)*Setup!$B$18+Setup!$B$16*1000,Setup!$B$16)+1)))</f>
      </c>
      <c r="F16" s="15">
        <f>IF(OR($A16="",$B16=""),"",IF(CODE(UPPER($B16))-64&gt;Setup!$B$17,"-",INDEX(Setup!$F$23:$AN$26,Setup!$B$19,MOD(F$7-Setup!$B$6-(CODE(UPPER($B16))-65)*Setup!$B$18+Setup!$B$16*1000,Setup!$B$16)+1)))</f>
      </c>
      <c r="G16" s="15">
        <f>IF(OR($A16="",$B16=""),"",IF(CODE(UPPER($B16))-64&gt;Setup!$B$17,"-",INDEX(Setup!$F$23:$AN$26,Setup!$B$19,MOD(G$7-Setup!$B$6-(CODE(UPPER($B16))-65)*Setup!$B$18+Setup!$B$16*1000,Setup!$B$16)+1)))</f>
      </c>
      <c r="H16" s="15">
        <f>IF(OR($A16="",$B16=""),"",IF(CODE(UPPER($B16))-64&gt;Setup!$B$17,"-",INDEX(Setup!$F$23:$AN$26,Setup!$B$19,MOD(H$7-Setup!$B$6-(CODE(UPPER($B16))-65)*Setup!$B$18+Setup!$B$16*1000,Setup!$B$16)+1)))</f>
      </c>
      <c r="I16" s="15">
        <f>IF(OR($A16="",$B16=""),"",IF(CODE(UPPER($B16))-64&gt;Setup!$B$17,"-",INDEX(Setup!$F$23:$AN$26,Setup!$B$19,MOD(I$7-Setup!$B$6-(CODE(UPPER($B16))-65)*Setup!$B$18+Setup!$B$16*1000,Setup!$B$16)+1)))</f>
      </c>
      <c r="J16" s="15">
        <f>IF(OR($A16="",$B16=""),"",IF(CODE(UPPER($B16))-64&gt;Setup!$B$17,"-",INDEX(Setup!$F$23:$AN$26,Setup!$B$19,MOD(J$7-Setup!$B$6-(CODE(UPPER($B16))-65)*Setup!$B$18+Setup!$B$16*1000,Setup!$B$16)+1)))</f>
      </c>
      <c r="K16" s="15">
        <f>IF(OR($A16="",$B16=""),"",IF(CODE(UPPER($B16))-64&gt;Setup!$B$17,"-",INDEX(Setup!$F$23:$AN$26,Setup!$B$19,MOD(K$7-Setup!$B$6-(CODE(UPPER($B16))-65)*Setup!$B$18+Setup!$B$16*1000,Setup!$B$16)+1)))</f>
      </c>
      <c r="L16" s="15">
        <f>IF(OR($A16="",$B16=""),"",IF(CODE(UPPER($B16))-64&gt;Setup!$B$17,"-",INDEX(Setup!$F$23:$AN$26,Setup!$B$19,MOD(L$7-Setup!$B$6-(CODE(UPPER($B16))-65)*Setup!$B$18+Setup!$B$16*1000,Setup!$B$16)+1)))</f>
      </c>
      <c r="M16" s="15">
        <f>IF(OR($A16="",$B16=""),"",IF(CODE(UPPER($B16))-64&gt;Setup!$B$17,"-",INDEX(Setup!$F$23:$AN$26,Setup!$B$19,MOD(M$7-Setup!$B$6-(CODE(UPPER($B16))-65)*Setup!$B$18+Setup!$B$16*1000,Setup!$B$16)+1)))</f>
      </c>
      <c r="N16" s="15">
        <f>IF(OR($A16="",$B16=""),"",IF(CODE(UPPER($B16))-64&gt;Setup!$B$17,"-",INDEX(Setup!$F$23:$AN$26,Setup!$B$19,MOD(N$7-Setup!$B$6-(CODE(UPPER($B16))-65)*Setup!$B$18+Setup!$B$16*1000,Setup!$B$16)+1)))</f>
      </c>
      <c r="O16" s="15">
        <f>IF(OR($A16="",$B16=""),"",IF(CODE(UPPER($B16))-64&gt;Setup!$B$17,"-",INDEX(Setup!$F$23:$AN$26,Setup!$B$19,MOD(O$7-Setup!$B$6-(CODE(UPPER($B16))-65)*Setup!$B$18+Setup!$B$16*1000,Setup!$B$16)+1)))</f>
      </c>
      <c r="P16" s="15">
        <f>IF(OR($A16="",$B16=""),"",IF(CODE(UPPER($B16))-64&gt;Setup!$B$17,"-",INDEX(Setup!$F$23:$AN$26,Setup!$B$19,MOD(P$7-Setup!$B$6-(CODE(UPPER($B16))-65)*Setup!$B$18+Setup!$B$16*1000,Setup!$B$16)+1)))</f>
      </c>
      <c r="Q16" s="15">
        <f>IF(OR($A16="",$B16=""),"",IF(CODE(UPPER($B16))-64&gt;Setup!$B$17,"-",INDEX(Setup!$F$23:$AN$26,Setup!$B$19,MOD(Q$7-Setup!$B$6-(CODE(UPPER($B16))-65)*Setup!$B$18+Setup!$B$16*1000,Setup!$B$16)+1)))</f>
      </c>
      <c r="R16" s="15">
        <f>IF(OR($A16="",$B16=""),"",IF(CODE(UPPER($B16))-64&gt;Setup!$B$17,"-",INDEX(Setup!$F$23:$AN$26,Setup!$B$19,MOD(R$7-Setup!$B$6-(CODE(UPPER($B16))-65)*Setup!$B$18+Setup!$B$16*1000,Setup!$B$16)+1)))</f>
      </c>
      <c r="S16" s="15">
        <f>IF(OR($A16="",$B16=""),"",IF(CODE(UPPER($B16))-64&gt;Setup!$B$17,"-",INDEX(Setup!$F$23:$AN$26,Setup!$B$19,MOD(S$7-Setup!$B$6-(CODE(UPPER($B16))-65)*Setup!$B$18+Setup!$B$16*1000,Setup!$B$16)+1)))</f>
      </c>
      <c r="T16" s="15">
        <f>IF(OR($A16="",$B16=""),"",IF(CODE(UPPER($B16))-64&gt;Setup!$B$17,"-",INDEX(Setup!$F$23:$AN$26,Setup!$B$19,MOD(T$7-Setup!$B$6-(CODE(UPPER($B16))-65)*Setup!$B$18+Setup!$B$16*1000,Setup!$B$16)+1)))</f>
      </c>
      <c r="U16" s="15">
        <f>IF(OR($A16="",$B16=""),"",IF(CODE(UPPER($B16))-64&gt;Setup!$B$17,"-",INDEX(Setup!$F$23:$AN$26,Setup!$B$19,MOD(U$7-Setup!$B$6-(CODE(UPPER($B16))-65)*Setup!$B$18+Setup!$B$16*1000,Setup!$B$16)+1)))</f>
      </c>
      <c r="V16" s="15">
        <f>IF(OR($A16="",$B16=""),"",IF(CODE(UPPER($B16))-64&gt;Setup!$B$17,"-",INDEX(Setup!$F$23:$AN$26,Setup!$B$19,MOD(V$7-Setup!$B$6-(CODE(UPPER($B16))-65)*Setup!$B$18+Setup!$B$16*1000,Setup!$B$16)+1)))</f>
      </c>
      <c r="W16" s="15">
        <f>IF(OR($A16="",$B16=""),"",IF(CODE(UPPER($B16))-64&gt;Setup!$B$17,"-",INDEX(Setup!$F$23:$AN$26,Setup!$B$19,MOD(W$7-Setup!$B$6-(CODE(UPPER($B16))-65)*Setup!$B$18+Setup!$B$16*1000,Setup!$B$16)+1)))</f>
      </c>
      <c r="X16" s="15">
        <f>IF(OR($A16="",$B16=""),"",IF(CODE(UPPER($B16))-64&gt;Setup!$B$17,"-",INDEX(Setup!$F$23:$AN$26,Setup!$B$19,MOD(X$7-Setup!$B$6-(CODE(UPPER($B16))-65)*Setup!$B$18+Setup!$B$16*1000,Setup!$B$16)+1)))</f>
      </c>
      <c r="Y16" s="15">
        <f>IF(OR($A16="",$B16=""),"",IF(CODE(UPPER($B16))-64&gt;Setup!$B$17,"-",INDEX(Setup!$F$23:$AN$26,Setup!$B$19,MOD(Y$7-Setup!$B$6-(CODE(UPPER($B16))-65)*Setup!$B$18+Setup!$B$16*1000,Setup!$B$16)+1)))</f>
      </c>
      <c r="Z16" s="15">
        <f>IF(OR($A16="",$B16=""),"",IF(CODE(UPPER($B16))-64&gt;Setup!$B$17,"-",INDEX(Setup!$F$23:$AN$26,Setup!$B$19,MOD(Z$7-Setup!$B$6-(CODE(UPPER($B16))-65)*Setup!$B$18+Setup!$B$16*1000,Setup!$B$16)+1)))</f>
      </c>
      <c r="AA16" s="15">
        <f>IF(OR($A16="",$B16=""),"",IF(CODE(UPPER($B16))-64&gt;Setup!$B$17,"-",INDEX(Setup!$F$23:$AN$26,Setup!$B$19,MOD(AA$7-Setup!$B$6-(CODE(UPPER($B16))-65)*Setup!$B$18+Setup!$B$16*1000,Setup!$B$16)+1)))</f>
      </c>
      <c r="AB16" s="15">
        <f>IF(OR($A16="",$B16=""),"",IF(CODE(UPPER($B16))-64&gt;Setup!$B$17,"-",INDEX(Setup!$F$23:$AN$26,Setup!$B$19,MOD(AB$7-Setup!$B$6-(CODE(UPPER($B16))-65)*Setup!$B$18+Setup!$B$16*1000,Setup!$B$16)+1)))</f>
      </c>
      <c r="AC16" s="15">
        <f>IF(OR($A16="",$B16=""),"",IF(CODE(UPPER($B16))-64&gt;Setup!$B$17,"-",INDEX(Setup!$F$23:$AN$26,Setup!$B$19,MOD(AC$7-Setup!$B$6-(CODE(UPPER($B16))-65)*Setup!$B$18+Setup!$B$16*1000,Setup!$B$16)+1)))</f>
      </c>
      <c r="AD16" s="15">
        <f>IF(OR($A16="",$B16=""),"",IF(CODE(UPPER($B16))-64&gt;Setup!$B$17,"-",INDEX(Setup!$F$23:$AN$26,Setup!$B$19,MOD(AD$7-Setup!$B$6-(CODE(UPPER($B16))-65)*Setup!$B$18+Setup!$B$16*1000,Setup!$B$16)+1)))</f>
      </c>
      <c r="AE16" s="15">
        <f>IF(OR($A16="",$B16=""),"",IF(CODE(UPPER($B16))-64&gt;Setup!$B$17,"-",INDEX(Setup!$F$23:$AN$26,Setup!$B$19,MOD(AE$7-Setup!$B$6-(CODE(UPPER($B16))-65)*Setup!$B$18+Setup!$B$16*1000,Setup!$B$16)+1)))</f>
      </c>
      <c r="AF16" s="14">
        <f>IF($A16="","",COUNTIF(D16:AE16,"D")+COUNTIF(D16:AE16,"N")+COUNTIF(D16:AE16,"M")+COUNTIF(D16:AE16,"A"))</f>
      </c>
      <c r="AG16" s="14">
        <f>IF($A16="","",(COUNTIF(D16:AE16,"D")+COUNTIF(D16:AE16,"N")+COUNTIF(D16:AE16,"M")+COUNTIF(D16:AE16,"A"))*Setup!$B$15)</f>
      </c>
    </row>
    <row r="17" spans="1:33" x14ac:dyDescent="0.25">
      <c r="A17" s="16">
        <f>IF(Guards!$A16="","",Guards!$A16)</f>
      </c>
      <c r="B17" s="5" t="s">
        <v>34</v>
      </c>
      <c r="C17" s="21">
        <f>'Sites &amp; posts'!$C$7</f>
      </c>
      <c r="D17" s="15">
        <f>IF(OR($A17="",$B17=""),"",IF(CODE(UPPER($B17))-64&gt;Setup!$B$17,"-",INDEX(Setup!$F$23:$AN$26,Setup!$B$19,MOD(D$7-Setup!$B$6-(CODE(UPPER($B17))-65)*Setup!$B$18+Setup!$B$16*1000,Setup!$B$16)+1)))</f>
      </c>
      <c r="E17" s="15">
        <f>IF(OR($A17="",$B17=""),"",IF(CODE(UPPER($B17))-64&gt;Setup!$B$17,"-",INDEX(Setup!$F$23:$AN$26,Setup!$B$19,MOD(E$7-Setup!$B$6-(CODE(UPPER($B17))-65)*Setup!$B$18+Setup!$B$16*1000,Setup!$B$16)+1)))</f>
      </c>
      <c r="F17" s="15">
        <f>IF(OR($A17="",$B17=""),"",IF(CODE(UPPER($B17))-64&gt;Setup!$B$17,"-",INDEX(Setup!$F$23:$AN$26,Setup!$B$19,MOD(F$7-Setup!$B$6-(CODE(UPPER($B17))-65)*Setup!$B$18+Setup!$B$16*1000,Setup!$B$16)+1)))</f>
      </c>
      <c r="G17" s="15">
        <f>IF(OR($A17="",$B17=""),"",IF(CODE(UPPER($B17))-64&gt;Setup!$B$17,"-",INDEX(Setup!$F$23:$AN$26,Setup!$B$19,MOD(G$7-Setup!$B$6-(CODE(UPPER($B17))-65)*Setup!$B$18+Setup!$B$16*1000,Setup!$B$16)+1)))</f>
      </c>
      <c r="H17" s="15">
        <f>IF(OR($A17="",$B17=""),"",IF(CODE(UPPER($B17))-64&gt;Setup!$B$17,"-",INDEX(Setup!$F$23:$AN$26,Setup!$B$19,MOD(H$7-Setup!$B$6-(CODE(UPPER($B17))-65)*Setup!$B$18+Setup!$B$16*1000,Setup!$B$16)+1)))</f>
      </c>
      <c r="I17" s="15">
        <f>IF(OR($A17="",$B17=""),"",IF(CODE(UPPER($B17))-64&gt;Setup!$B$17,"-",INDEX(Setup!$F$23:$AN$26,Setup!$B$19,MOD(I$7-Setup!$B$6-(CODE(UPPER($B17))-65)*Setup!$B$18+Setup!$B$16*1000,Setup!$B$16)+1)))</f>
      </c>
      <c r="J17" s="15">
        <f>IF(OR($A17="",$B17=""),"",IF(CODE(UPPER($B17))-64&gt;Setup!$B$17,"-",INDEX(Setup!$F$23:$AN$26,Setup!$B$19,MOD(J$7-Setup!$B$6-(CODE(UPPER($B17))-65)*Setup!$B$18+Setup!$B$16*1000,Setup!$B$16)+1)))</f>
      </c>
      <c r="K17" s="15">
        <f>IF(OR($A17="",$B17=""),"",IF(CODE(UPPER($B17))-64&gt;Setup!$B$17,"-",INDEX(Setup!$F$23:$AN$26,Setup!$B$19,MOD(K$7-Setup!$B$6-(CODE(UPPER($B17))-65)*Setup!$B$18+Setup!$B$16*1000,Setup!$B$16)+1)))</f>
      </c>
      <c r="L17" s="15">
        <f>IF(OR($A17="",$B17=""),"",IF(CODE(UPPER($B17))-64&gt;Setup!$B$17,"-",INDEX(Setup!$F$23:$AN$26,Setup!$B$19,MOD(L$7-Setup!$B$6-(CODE(UPPER($B17))-65)*Setup!$B$18+Setup!$B$16*1000,Setup!$B$16)+1)))</f>
      </c>
      <c r="M17" s="15">
        <f>IF(OR($A17="",$B17=""),"",IF(CODE(UPPER($B17))-64&gt;Setup!$B$17,"-",INDEX(Setup!$F$23:$AN$26,Setup!$B$19,MOD(M$7-Setup!$B$6-(CODE(UPPER($B17))-65)*Setup!$B$18+Setup!$B$16*1000,Setup!$B$16)+1)))</f>
      </c>
      <c r="N17" s="15">
        <f>IF(OR($A17="",$B17=""),"",IF(CODE(UPPER($B17))-64&gt;Setup!$B$17,"-",INDEX(Setup!$F$23:$AN$26,Setup!$B$19,MOD(N$7-Setup!$B$6-(CODE(UPPER($B17))-65)*Setup!$B$18+Setup!$B$16*1000,Setup!$B$16)+1)))</f>
      </c>
      <c r="O17" s="15">
        <f>IF(OR($A17="",$B17=""),"",IF(CODE(UPPER($B17))-64&gt;Setup!$B$17,"-",INDEX(Setup!$F$23:$AN$26,Setup!$B$19,MOD(O$7-Setup!$B$6-(CODE(UPPER($B17))-65)*Setup!$B$18+Setup!$B$16*1000,Setup!$B$16)+1)))</f>
      </c>
      <c r="P17" s="15">
        <f>IF(OR($A17="",$B17=""),"",IF(CODE(UPPER($B17))-64&gt;Setup!$B$17,"-",INDEX(Setup!$F$23:$AN$26,Setup!$B$19,MOD(P$7-Setup!$B$6-(CODE(UPPER($B17))-65)*Setup!$B$18+Setup!$B$16*1000,Setup!$B$16)+1)))</f>
      </c>
      <c r="Q17" s="15">
        <f>IF(OR($A17="",$B17=""),"",IF(CODE(UPPER($B17))-64&gt;Setup!$B$17,"-",INDEX(Setup!$F$23:$AN$26,Setup!$B$19,MOD(Q$7-Setup!$B$6-(CODE(UPPER($B17))-65)*Setup!$B$18+Setup!$B$16*1000,Setup!$B$16)+1)))</f>
      </c>
      <c r="R17" s="15">
        <f>IF(OR($A17="",$B17=""),"",IF(CODE(UPPER($B17))-64&gt;Setup!$B$17,"-",INDEX(Setup!$F$23:$AN$26,Setup!$B$19,MOD(R$7-Setup!$B$6-(CODE(UPPER($B17))-65)*Setup!$B$18+Setup!$B$16*1000,Setup!$B$16)+1)))</f>
      </c>
      <c r="S17" s="15">
        <f>IF(OR($A17="",$B17=""),"",IF(CODE(UPPER($B17))-64&gt;Setup!$B$17,"-",INDEX(Setup!$F$23:$AN$26,Setup!$B$19,MOD(S$7-Setup!$B$6-(CODE(UPPER($B17))-65)*Setup!$B$18+Setup!$B$16*1000,Setup!$B$16)+1)))</f>
      </c>
      <c r="T17" s="15">
        <f>IF(OR($A17="",$B17=""),"",IF(CODE(UPPER($B17))-64&gt;Setup!$B$17,"-",INDEX(Setup!$F$23:$AN$26,Setup!$B$19,MOD(T$7-Setup!$B$6-(CODE(UPPER($B17))-65)*Setup!$B$18+Setup!$B$16*1000,Setup!$B$16)+1)))</f>
      </c>
      <c r="U17" s="15">
        <f>IF(OR($A17="",$B17=""),"",IF(CODE(UPPER($B17))-64&gt;Setup!$B$17,"-",INDEX(Setup!$F$23:$AN$26,Setup!$B$19,MOD(U$7-Setup!$B$6-(CODE(UPPER($B17))-65)*Setup!$B$18+Setup!$B$16*1000,Setup!$B$16)+1)))</f>
      </c>
      <c r="V17" s="15">
        <f>IF(OR($A17="",$B17=""),"",IF(CODE(UPPER($B17))-64&gt;Setup!$B$17,"-",INDEX(Setup!$F$23:$AN$26,Setup!$B$19,MOD(V$7-Setup!$B$6-(CODE(UPPER($B17))-65)*Setup!$B$18+Setup!$B$16*1000,Setup!$B$16)+1)))</f>
      </c>
      <c r="W17" s="15">
        <f>IF(OR($A17="",$B17=""),"",IF(CODE(UPPER($B17))-64&gt;Setup!$B$17,"-",INDEX(Setup!$F$23:$AN$26,Setup!$B$19,MOD(W$7-Setup!$B$6-(CODE(UPPER($B17))-65)*Setup!$B$18+Setup!$B$16*1000,Setup!$B$16)+1)))</f>
      </c>
      <c r="X17" s="15">
        <f>IF(OR($A17="",$B17=""),"",IF(CODE(UPPER($B17))-64&gt;Setup!$B$17,"-",INDEX(Setup!$F$23:$AN$26,Setup!$B$19,MOD(X$7-Setup!$B$6-(CODE(UPPER($B17))-65)*Setup!$B$18+Setup!$B$16*1000,Setup!$B$16)+1)))</f>
      </c>
      <c r="Y17" s="15">
        <f>IF(OR($A17="",$B17=""),"",IF(CODE(UPPER($B17))-64&gt;Setup!$B$17,"-",INDEX(Setup!$F$23:$AN$26,Setup!$B$19,MOD(Y$7-Setup!$B$6-(CODE(UPPER($B17))-65)*Setup!$B$18+Setup!$B$16*1000,Setup!$B$16)+1)))</f>
      </c>
      <c r="Z17" s="15">
        <f>IF(OR($A17="",$B17=""),"",IF(CODE(UPPER($B17))-64&gt;Setup!$B$17,"-",INDEX(Setup!$F$23:$AN$26,Setup!$B$19,MOD(Z$7-Setup!$B$6-(CODE(UPPER($B17))-65)*Setup!$B$18+Setup!$B$16*1000,Setup!$B$16)+1)))</f>
      </c>
      <c r="AA17" s="15">
        <f>IF(OR($A17="",$B17=""),"",IF(CODE(UPPER($B17))-64&gt;Setup!$B$17,"-",INDEX(Setup!$F$23:$AN$26,Setup!$B$19,MOD(AA$7-Setup!$B$6-(CODE(UPPER($B17))-65)*Setup!$B$18+Setup!$B$16*1000,Setup!$B$16)+1)))</f>
      </c>
      <c r="AB17" s="15">
        <f>IF(OR($A17="",$B17=""),"",IF(CODE(UPPER($B17))-64&gt;Setup!$B$17,"-",INDEX(Setup!$F$23:$AN$26,Setup!$B$19,MOD(AB$7-Setup!$B$6-(CODE(UPPER($B17))-65)*Setup!$B$18+Setup!$B$16*1000,Setup!$B$16)+1)))</f>
      </c>
      <c r="AC17" s="15">
        <f>IF(OR($A17="",$B17=""),"",IF(CODE(UPPER($B17))-64&gt;Setup!$B$17,"-",INDEX(Setup!$F$23:$AN$26,Setup!$B$19,MOD(AC$7-Setup!$B$6-(CODE(UPPER($B17))-65)*Setup!$B$18+Setup!$B$16*1000,Setup!$B$16)+1)))</f>
      </c>
      <c r="AD17" s="15">
        <f>IF(OR($A17="",$B17=""),"",IF(CODE(UPPER($B17))-64&gt;Setup!$B$17,"-",INDEX(Setup!$F$23:$AN$26,Setup!$B$19,MOD(AD$7-Setup!$B$6-(CODE(UPPER($B17))-65)*Setup!$B$18+Setup!$B$16*1000,Setup!$B$16)+1)))</f>
      </c>
      <c r="AE17" s="15">
        <f>IF(OR($A17="",$B17=""),"",IF(CODE(UPPER($B17))-64&gt;Setup!$B$17,"-",INDEX(Setup!$F$23:$AN$26,Setup!$B$19,MOD(AE$7-Setup!$B$6-(CODE(UPPER($B17))-65)*Setup!$B$18+Setup!$B$16*1000,Setup!$B$16)+1)))</f>
      </c>
      <c r="AF17" s="17">
        <f>IF($A17="","",COUNTIF(D17:AE17,"D")+COUNTIF(D17:AE17,"N")+COUNTIF(D17:AE17,"M")+COUNTIF(D17:AE17,"A"))</f>
      </c>
      <c r="AG17" s="17">
        <f>IF($A17="","",(COUNTIF(D17:AE17,"D")+COUNTIF(D17:AE17,"N")+COUNTIF(D17:AE17,"M")+COUNTIF(D17:AE17,"A"))*Setup!$B$15)</f>
      </c>
    </row>
    <row r="18" spans="1:33" x14ac:dyDescent="0.25">
      <c r="A18" s="13">
        <f>IF(Guards!$A17="","",Guards!$A17)</f>
      </c>
      <c r="B18" s="5" t="s">
        <v>34</v>
      </c>
      <c r="C18" s="21">
        <f>'Sites &amp; posts'!$C$8</f>
      </c>
      <c r="D18" s="15">
        <f>IF(OR($A18="",$B18=""),"",IF(CODE(UPPER($B18))-64&gt;Setup!$B$17,"-",INDEX(Setup!$F$23:$AN$26,Setup!$B$19,MOD(D$7-Setup!$B$6-(CODE(UPPER($B18))-65)*Setup!$B$18+Setup!$B$16*1000,Setup!$B$16)+1)))</f>
      </c>
      <c r="E18" s="15">
        <f>IF(OR($A18="",$B18=""),"",IF(CODE(UPPER($B18))-64&gt;Setup!$B$17,"-",INDEX(Setup!$F$23:$AN$26,Setup!$B$19,MOD(E$7-Setup!$B$6-(CODE(UPPER($B18))-65)*Setup!$B$18+Setup!$B$16*1000,Setup!$B$16)+1)))</f>
      </c>
      <c r="F18" s="15">
        <f>IF(OR($A18="",$B18=""),"",IF(CODE(UPPER($B18))-64&gt;Setup!$B$17,"-",INDEX(Setup!$F$23:$AN$26,Setup!$B$19,MOD(F$7-Setup!$B$6-(CODE(UPPER($B18))-65)*Setup!$B$18+Setup!$B$16*1000,Setup!$B$16)+1)))</f>
      </c>
      <c r="G18" s="15">
        <f>IF(OR($A18="",$B18=""),"",IF(CODE(UPPER($B18))-64&gt;Setup!$B$17,"-",INDEX(Setup!$F$23:$AN$26,Setup!$B$19,MOD(G$7-Setup!$B$6-(CODE(UPPER($B18))-65)*Setup!$B$18+Setup!$B$16*1000,Setup!$B$16)+1)))</f>
      </c>
      <c r="H18" s="15">
        <f>IF(OR($A18="",$B18=""),"",IF(CODE(UPPER($B18))-64&gt;Setup!$B$17,"-",INDEX(Setup!$F$23:$AN$26,Setup!$B$19,MOD(H$7-Setup!$B$6-(CODE(UPPER($B18))-65)*Setup!$B$18+Setup!$B$16*1000,Setup!$B$16)+1)))</f>
      </c>
      <c r="I18" s="15">
        <f>IF(OR($A18="",$B18=""),"",IF(CODE(UPPER($B18))-64&gt;Setup!$B$17,"-",INDEX(Setup!$F$23:$AN$26,Setup!$B$19,MOD(I$7-Setup!$B$6-(CODE(UPPER($B18))-65)*Setup!$B$18+Setup!$B$16*1000,Setup!$B$16)+1)))</f>
      </c>
      <c r="J18" s="15">
        <f>IF(OR($A18="",$B18=""),"",IF(CODE(UPPER($B18))-64&gt;Setup!$B$17,"-",INDEX(Setup!$F$23:$AN$26,Setup!$B$19,MOD(J$7-Setup!$B$6-(CODE(UPPER($B18))-65)*Setup!$B$18+Setup!$B$16*1000,Setup!$B$16)+1)))</f>
      </c>
      <c r="K18" s="15">
        <f>IF(OR($A18="",$B18=""),"",IF(CODE(UPPER($B18))-64&gt;Setup!$B$17,"-",INDEX(Setup!$F$23:$AN$26,Setup!$B$19,MOD(K$7-Setup!$B$6-(CODE(UPPER($B18))-65)*Setup!$B$18+Setup!$B$16*1000,Setup!$B$16)+1)))</f>
      </c>
      <c r="L18" s="15">
        <f>IF(OR($A18="",$B18=""),"",IF(CODE(UPPER($B18))-64&gt;Setup!$B$17,"-",INDEX(Setup!$F$23:$AN$26,Setup!$B$19,MOD(L$7-Setup!$B$6-(CODE(UPPER($B18))-65)*Setup!$B$18+Setup!$B$16*1000,Setup!$B$16)+1)))</f>
      </c>
      <c r="M18" s="15">
        <f>IF(OR($A18="",$B18=""),"",IF(CODE(UPPER($B18))-64&gt;Setup!$B$17,"-",INDEX(Setup!$F$23:$AN$26,Setup!$B$19,MOD(M$7-Setup!$B$6-(CODE(UPPER($B18))-65)*Setup!$B$18+Setup!$B$16*1000,Setup!$B$16)+1)))</f>
      </c>
      <c r="N18" s="15">
        <f>IF(OR($A18="",$B18=""),"",IF(CODE(UPPER($B18))-64&gt;Setup!$B$17,"-",INDEX(Setup!$F$23:$AN$26,Setup!$B$19,MOD(N$7-Setup!$B$6-(CODE(UPPER($B18))-65)*Setup!$B$18+Setup!$B$16*1000,Setup!$B$16)+1)))</f>
      </c>
      <c r="O18" s="15">
        <f>IF(OR($A18="",$B18=""),"",IF(CODE(UPPER($B18))-64&gt;Setup!$B$17,"-",INDEX(Setup!$F$23:$AN$26,Setup!$B$19,MOD(O$7-Setup!$B$6-(CODE(UPPER($B18))-65)*Setup!$B$18+Setup!$B$16*1000,Setup!$B$16)+1)))</f>
      </c>
      <c r="P18" s="15">
        <f>IF(OR($A18="",$B18=""),"",IF(CODE(UPPER($B18))-64&gt;Setup!$B$17,"-",INDEX(Setup!$F$23:$AN$26,Setup!$B$19,MOD(P$7-Setup!$B$6-(CODE(UPPER($B18))-65)*Setup!$B$18+Setup!$B$16*1000,Setup!$B$16)+1)))</f>
      </c>
      <c r="Q18" s="15">
        <f>IF(OR($A18="",$B18=""),"",IF(CODE(UPPER($B18))-64&gt;Setup!$B$17,"-",INDEX(Setup!$F$23:$AN$26,Setup!$B$19,MOD(Q$7-Setup!$B$6-(CODE(UPPER($B18))-65)*Setup!$B$18+Setup!$B$16*1000,Setup!$B$16)+1)))</f>
      </c>
      <c r="R18" s="15">
        <f>IF(OR($A18="",$B18=""),"",IF(CODE(UPPER($B18))-64&gt;Setup!$B$17,"-",INDEX(Setup!$F$23:$AN$26,Setup!$B$19,MOD(R$7-Setup!$B$6-(CODE(UPPER($B18))-65)*Setup!$B$18+Setup!$B$16*1000,Setup!$B$16)+1)))</f>
      </c>
      <c r="S18" s="15">
        <f>IF(OR($A18="",$B18=""),"",IF(CODE(UPPER($B18))-64&gt;Setup!$B$17,"-",INDEX(Setup!$F$23:$AN$26,Setup!$B$19,MOD(S$7-Setup!$B$6-(CODE(UPPER($B18))-65)*Setup!$B$18+Setup!$B$16*1000,Setup!$B$16)+1)))</f>
      </c>
      <c r="T18" s="15">
        <f>IF(OR($A18="",$B18=""),"",IF(CODE(UPPER($B18))-64&gt;Setup!$B$17,"-",INDEX(Setup!$F$23:$AN$26,Setup!$B$19,MOD(T$7-Setup!$B$6-(CODE(UPPER($B18))-65)*Setup!$B$18+Setup!$B$16*1000,Setup!$B$16)+1)))</f>
      </c>
      <c r="U18" s="15">
        <f>IF(OR($A18="",$B18=""),"",IF(CODE(UPPER($B18))-64&gt;Setup!$B$17,"-",INDEX(Setup!$F$23:$AN$26,Setup!$B$19,MOD(U$7-Setup!$B$6-(CODE(UPPER($B18))-65)*Setup!$B$18+Setup!$B$16*1000,Setup!$B$16)+1)))</f>
      </c>
      <c r="V18" s="15">
        <f>IF(OR($A18="",$B18=""),"",IF(CODE(UPPER($B18))-64&gt;Setup!$B$17,"-",INDEX(Setup!$F$23:$AN$26,Setup!$B$19,MOD(V$7-Setup!$B$6-(CODE(UPPER($B18))-65)*Setup!$B$18+Setup!$B$16*1000,Setup!$B$16)+1)))</f>
      </c>
      <c r="W18" s="15">
        <f>IF(OR($A18="",$B18=""),"",IF(CODE(UPPER($B18))-64&gt;Setup!$B$17,"-",INDEX(Setup!$F$23:$AN$26,Setup!$B$19,MOD(W$7-Setup!$B$6-(CODE(UPPER($B18))-65)*Setup!$B$18+Setup!$B$16*1000,Setup!$B$16)+1)))</f>
      </c>
      <c r="X18" s="15">
        <f>IF(OR($A18="",$B18=""),"",IF(CODE(UPPER($B18))-64&gt;Setup!$B$17,"-",INDEX(Setup!$F$23:$AN$26,Setup!$B$19,MOD(X$7-Setup!$B$6-(CODE(UPPER($B18))-65)*Setup!$B$18+Setup!$B$16*1000,Setup!$B$16)+1)))</f>
      </c>
      <c r="Y18" s="15">
        <f>IF(OR($A18="",$B18=""),"",IF(CODE(UPPER($B18))-64&gt;Setup!$B$17,"-",INDEX(Setup!$F$23:$AN$26,Setup!$B$19,MOD(Y$7-Setup!$B$6-(CODE(UPPER($B18))-65)*Setup!$B$18+Setup!$B$16*1000,Setup!$B$16)+1)))</f>
      </c>
      <c r="Z18" s="15">
        <f>IF(OR($A18="",$B18=""),"",IF(CODE(UPPER($B18))-64&gt;Setup!$B$17,"-",INDEX(Setup!$F$23:$AN$26,Setup!$B$19,MOD(Z$7-Setup!$B$6-(CODE(UPPER($B18))-65)*Setup!$B$18+Setup!$B$16*1000,Setup!$B$16)+1)))</f>
      </c>
      <c r="AA18" s="15">
        <f>IF(OR($A18="",$B18=""),"",IF(CODE(UPPER($B18))-64&gt;Setup!$B$17,"-",INDEX(Setup!$F$23:$AN$26,Setup!$B$19,MOD(AA$7-Setup!$B$6-(CODE(UPPER($B18))-65)*Setup!$B$18+Setup!$B$16*1000,Setup!$B$16)+1)))</f>
      </c>
      <c r="AB18" s="15">
        <f>IF(OR($A18="",$B18=""),"",IF(CODE(UPPER($B18))-64&gt;Setup!$B$17,"-",INDEX(Setup!$F$23:$AN$26,Setup!$B$19,MOD(AB$7-Setup!$B$6-(CODE(UPPER($B18))-65)*Setup!$B$18+Setup!$B$16*1000,Setup!$B$16)+1)))</f>
      </c>
      <c r="AC18" s="15">
        <f>IF(OR($A18="",$B18=""),"",IF(CODE(UPPER($B18))-64&gt;Setup!$B$17,"-",INDEX(Setup!$F$23:$AN$26,Setup!$B$19,MOD(AC$7-Setup!$B$6-(CODE(UPPER($B18))-65)*Setup!$B$18+Setup!$B$16*1000,Setup!$B$16)+1)))</f>
      </c>
      <c r="AD18" s="15">
        <f>IF(OR($A18="",$B18=""),"",IF(CODE(UPPER($B18))-64&gt;Setup!$B$17,"-",INDEX(Setup!$F$23:$AN$26,Setup!$B$19,MOD(AD$7-Setup!$B$6-(CODE(UPPER($B18))-65)*Setup!$B$18+Setup!$B$16*1000,Setup!$B$16)+1)))</f>
      </c>
      <c r="AE18" s="15">
        <f>IF(OR($A18="",$B18=""),"",IF(CODE(UPPER($B18))-64&gt;Setup!$B$17,"-",INDEX(Setup!$F$23:$AN$26,Setup!$B$19,MOD(AE$7-Setup!$B$6-(CODE(UPPER($B18))-65)*Setup!$B$18+Setup!$B$16*1000,Setup!$B$16)+1)))</f>
      </c>
      <c r="AF18" s="14">
        <f>IF($A18="","",COUNTIF(D18:AE18,"D")+COUNTIF(D18:AE18,"N")+COUNTIF(D18:AE18,"M")+COUNTIF(D18:AE18,"A"))</f>
      </c>
      <c r="AG18" s="14">
        <f>IF($A18="","",(COUNTIF(D18:AE18,"D")+COUNTIF(D18:AE18,"N")+COUNTIF(D18:AE18,"M")+COUNTIF(D18:AE18,"A"))*Setup!$B$15)</f>
      </c>
    </row>
    <row r="19" spans="1:33" x14ac:dyDescent="0.25">
      <c r="A19" s="16">
        <f>IF(Guards!$A18="","",Guards!$A18)</f>
      </c>
      <c r="B19" s="5" t="s">
        <v>34</v>
      </c>
      <c r="C19" s="21">
        <f>'Sites &amp; posts'!$C$9</f>
      </c>
      <c r="D19" s="15">
        <f>IF(OR($A19="",$B19=""),"",IF(CODE(UPPER($B19))-64&gt;Setup!$B$17,"-",INDEX(Setup!$F$23:$AN$26,Setup!$B$19,MOD(D$7-Setup!$B$6-(CODE(UPPER($B19))-65)*Setup!$B$18+Setup!$B$16*1000,Setup!$B$16)+1)))</f>
      </c>
      <c r="E19" s="15">
        <f>IF(OR($A19="",$B19=""),"",IF(CODE(UPPER($B19))-64&gt;Setup!$B$17,"-",INDEX(Setup!$F$23:$AN$26,Setup!$B$19,MOD(E$7-Setup!$B$6-(CODE(UPPER($B19))-65)*Setup!$B$18+Setup!$B$16*1000,Setup!$B$16)+1)))</f>
      </c>
      <c r="F19" s="15">
        <f>IF(OR($A19="",$B19=""),"",IF(CODE(UPPER($B19))-64&gt;Setup!$B$17,"-",INDEX(Setup!$F$23:$AN$26,Setup!$B$19,MOD(F$7-Setup!$B$6-(CODE(UPPER($B19))-65)*Setup!$B$18+Setup!$B$16*1000,Setup!$B$16)+1)))</f>
      </c>
      <c r="G19" s="15">
        <f>IF(OR($A19="",$B19=""),"",IF(CODE(UPPER($B19))-64&gt;Setup!$B$17,"-",INDEX(Setup!$F$23:$AN$26,Setup!$B$19,MOD(G$7-Setup!$B$6-(CODE(UPPER($B19))-65)*Setup!$B$18+Setup!$B$16*1000,Setup!$B$16)+1)))</f>
      </c>
      <c r="H19" s="15">
        <f>IF(OR($A19="",$B19=""),"",IF(CODE(UPPER($B19))-64&gt;Setup!$B$17,"-",INDEX(Setup!$F$23:$AN$26,Setup!$B$19,MOD(H$7-Setup!$B$6-(CODE(UPPER($B19))-65)*Setup!$B$18+Setup!$B$16*1000,Setup!$B$16)+1)))</f>
      </c>
      <c r="I19" s="15">
        <f>IF(OR($A19="",$B19=""),"",IF(CODE(UPPER($B19))-64&gt;Setup!$B$17,"-",INDEX(Setup!$F$23:$AN$26,Setup!$B$19,MOD(I$7-Setup!$B$6-(CODE(UPPER($B19))-65)*Setup!$B$18+Setup!$B$16*1000,Setup!$B$16)+1)))</f>
      </c>
      <c r="J19" s="15">
        <f>IF(OR($A19="",$B19=""),"",IF(CODE(UPPER($B19))-64&gt;Setup!$B$17,"-",INDEX(Setup!$F$23:$AN$26,Setup!$B$19,MOD(J$7-Setup!$B$6-(CODE(UPPER($B19))-65)*Setup!$B$18+Setup!$B$16*1000,Setup!$B$16)+1)))</f>
      </c>
      <c r="K19" s="15">
        <f>IF(OR($A19="",$B19=""),"",IF(CODE(UPPER($B19))-64&gt;Setup!$B$17,"-",INDEX(Setup!$F$23:$AN$26,Setup!$B$19,MOD(K$7-Setup!$B$6-(CODE(UPPER($B19))-65)*Setup!$B$18+Setup!$B$16*1000,Setup!$B$16)+1)))</f>
      </c>
      <c r="L19" s="15">
        <f>IF(OR($A19="",$B19=""),"",IF(CODE(UPPER($B19))-64&gt;Setup!$B$17,"-",INDEX(Setup!$F$23:$AN$26,Setup!$B$19,MOD(L$7-Setup!$B$6-(CODE(UPPER($B19))-65)*Setup!$B$18+Setup!$B$16*1000,Setup!$B$16)+1)))</f>
      </c>
      <c r="M19" s="15">
        <f>IF(OR($A19="",$B19=""),"",IF(CODE(UPPER($B19))-64&gt;Setup!$B$17,"-",INDEX(Setup!$F$23:$AN$26,Setup!$B$19,MOD(M$7-Setup!$B$6-(CODE(UPPER($B19))-65)*Setup!$B$18+Setup!$B$16*1000,Setup!$B$16)+1)))</f>
      </c>
      <c r="N19" s="15">
        <f>IF(OR($A19="",$B19=""),"",IF(CODE(UPPER($B19))-64&gt;Setup!$B$17,"-",INDEX(Setup!$F$23:$AN$26,Setup!$B$19,MOD(N$7-Setup!$B$6-(CODE(UPPER($B19))-65)*Setup!$B$18+Setup!$B$16*1000,Setup!$B$16)+1)))</f>
      </c>
      <c r="O19" s="15">
        <f>IF(OR($A19="",$B19=""),"",IF(CODE(UPPER($B19))-64&gt;Setup!$B$17,"-",INDEX(Setup!$F$23:$AN$26,Setup!$B$19,MOD(O$7-Setup!$B$6-(CODE(UPPER($B19))-65)*Setup!$B$18+Setup!$B$16*1000,Setup!$B$16)+1)))</f>
      </c>
      <c r="P19" s="15">
        <f>IF(OR($A19="",$B19=""),"",IF(CODE(UPPER($B19))-64&gt;Setup!$B$17,"-",INDEX(Setup!$F$23:$AN$26,Setup!$B$19,MOD(P$7-Setup!$B$6-(CODE(UPPER($B19))-65)*Setup!$B$18+Setup!$B$16*1000,Setup!$B$16)+1)))</f>
      </c>
      <c r="Q19" s="15">
        <f>IF(OR($A19="",$B19=""),"",IF(CODE(UPPER($B19))-64&gt;Setup!$B$17,"-",INDEX(Setup!$F$23:$AN$26,Setup!$B$19,MOD(Q$7-Setup!$B$6-(CODE(UPPER($B19))-65)*Setup!$B$18+Setup!$B$16*1000,Setup!$B$16)+1)))</f>
      </c>
      <c r="R19" s="15">
        <f>IF(OR($A19="",$B19=""),"",IF(CODE(UPPER($B19))-64&gt;Setup!$B$17,"-",INDEX(Setup!$F$23:$AN$26,Setup!$B$19,MOD(R$7-Setup!$B$6-(CODE(UPPER($B19))-65)*Setup!$B$18+Setup!$B$16*1000,Setup!$B$16)+1)))</f>
      </c>
      <c r="S19" s="15">
        <f>IF(OR($A19="",$B19=""),"",IF(CODE(UPPER($B19))-64&gt;Setup!$B$17,"-",INDEX(Setup!$F$23:$AN$26,Setup!$B$19,MOD(S$7-Setup!$B$6-(CODE(UPPER($B19))-65)*Setup!$B$18+Setup!$B$16*1000,Setup!$B$16)+1)))</f>
      </c>
      <c r="T19" s="15">
        <f>IF(OR($A19="",$B19=""),"",IF(CODE(UPPER($B19))-64&gt;Setup!$B$17,"-",INDEX(Setup!$F$23:$AN$26,Setup!$B$19,MOD(T$7-Setup!$B$6-(CODE(UPPER($B19))-65)*Setup!$B$18+Setup!$B$16*1000,Setup!$B$16)+1)))</f>
      </c>
      <c r="U19" s="15">
        <f>IF(OR($A19="",$B19=""),"",IF(CODE(UPPER($B19))-64&gt;Setup!$B$17,"-",INDEX(Setup!$F$23:$AN$26,Setup!$B$19,MOD(U$7-Setup!$B$6-(CODE(UPPER($B19))-65)*Setup!$B$18+Setup!$B$16*1000,Setup!$B$16)+1)))</f>
      </c>
      <c r="V19" s="15">
        <f>IF(OR($A19="",$B19=""),"",IF(CODE(UPPER($B19))-64&gt;Setup!$B$17,"-",INDEX(Setup!$F$23:$AN$26,Setup!$B$19,MOD(V$7-Setup!$B$6-(CODE(UPPER($B19))-65)*Setup!$B$18+Setup!$B$16*1000,Setup!$B$16)+1)))</f>
      </c>
      <c r="W19" s="15">
        <f>IF(OR($A19="",$B19=""),"",IF(CODE(UPPER($B19))-64&gt;Setup!$B$17,"-",INDEX(Setup!$F$23:$AN$26,Setup!$B$19,MOD(W$7-Setup!$B$6-(CODE(UPPER($B19))-65)*Setup!$B$18+Setup!$B$16*1000,Setup!$B$16)+1)))</f>
      </c>
      <c r="X19" s="15">
        <f>IF(OR($A19="",$B19=""),"",IF(CODE(UPPER($B19))-64&gt;Setup!$B$17,"-",INDEX(Setup!$F$23:$AN$26,Setup!$B$19,MOD(X$7-Setup!$B$6-(CODE(UPPER($B19))-65)*Setup!$B$18+Setup!$B$16*1000,Setup!$B$16)+1)))</f>
      </c>
      <c r="Y19" s="15">
        <f>IF(OR($A19="",$B19=""),"",IF(CODE(UPPER($B19))-64&gt;Setup!$B$17,"-",INDEX(Setup!$F$23:$AN$26,Setup!$B$19,MOD(Y$7-Setup!$B$6-(CODE(UPPER($B19))-65)*Setup!$B$18+Setup!$B$16*1000,Setup!$B$16)+1)))</f>
      </c>
      <c r="Z19" s="15">
        <f>IF(OR($A19="",$B19=""),"",IF(CODE(UPPER($B19))-64&gt;Setup!$B$17,"-",INDEX(Setup!$F$23:$AN$26,Setup!$B$19,MOD(Z$7-Setup!$B$6-(CODE(UPPER($B19))-65)*Setup!$B$18+Setup!$B$16*1000,Setup!$B$16)+1)))</f>
      </c>
      <c r="AA19" s="15">
        <f>IF(OR($A19="",$B19=""),"",IF(CODE(UPPER($B19))-64&gt;Setup!$B$17,"-",INDEX(Setup!$F$23:$AN$26,Setup!$B$19,MOD(AA$7-Setup!$B$6-(CODE(UPPER($B19))-65)*Setup!$B$18+Setup!$B$16*1000,Setup!$B$16)+1)))</f>
      </c>
      <c r="AB19" s="15">
        <f>IF(OR($A19="",$B19=""),"",IF(CODE(UPPER($B19))-64&gt;Setup!$B$17,"-",INDEX(Setup!$F$23:$AN$26,Setup!$B$19,MOD(AB$7-Setup!$B$6-(CODE(UPPER($B19))-65)*Setup!$B$18+Setup!$B$16*1000,Setup!$B$16)+1)))</f>
      </c>
      <c r="AC19" s="15">
        <f>IF(OR($A19="",$B19=""),"",IF(CODE(UPPER($B19))-64&gt;Setup!$B$17,"-",INDEX(Setup!$F$23:$AN$26,Setup!$B$19,MOD(AC$7-Setup!$B$6-(CODE(UPPER($B19))-65)*Setup!$B$18+Setup!$B$16*1000,Setup!$B$16)+1)))</f>
      </c>
      <c r="AD19" s="15">
        <f>IF(OR($A19="",$B19=""),"",IF(CODE(UPPER($B19))-64&gt;Setup!$B$17,"-",INDEX(Setup!$F$23:$AN$26,Setup!$B$19,MOD(AD$7-Setup!$B$6-(CODE(UPPER($B19))-65)*Setup!$B$18+Setup!$B$16*1000,Setup!$B$16)+1)))</f>
      </c>
      <c r="AE19" s="15">
        <f>IF(OR($A19="",$B19=""),"",IF(CODE(UPPER($B19))-64&gt;Setup!$B$17,"-",INDEX(Setup!$F$23:$AN$26,Setup!$B$19,MOD(AE$7-Setup!$B$6-(CODE(UPPER($B19))-65)*Setup!$B$18+Setup!$B$16*1000,Setup!$B$16)+1)))</f>
      </c>
      <c r="AF19" s="17">
        <f>IF($A19="","",COUNTIF(D19:AE19,"D")+COUNTIF(D19:AE19,"N")+COUNTIF(D19:AE19,"M")+COUNTIF(D19:AE19,"A"))</f>
      </c>
      <c r="AG19" s="17">
        <f>IF($A19="","",(COUNTIF(D19:AE19,"D")+COUNTIF(D19:AE19,"N")+COUNTIF(D19:AE19,"M")+COUNTIF(D19:AE19,"A"))*Setup!$B$15)</f>
      </c>
    </row>
    <row r="20" spans="1:33" x14ac:dyDescent="0.25">
      <c r="A20" s="13">
        <f>IF(Guards!$A19="","",Guards!$A19)</f>
      </c>
      <c r="B20" s="5"/>
      <c r="C20" s="21"/>
      <c r="D20" s="15">
        <f>IF(OR($A20="",$B20=""),"",IF(CODE(UPPER($B20))-64&gt;Setup!$B$17,"-",INDEX(Setup!$F$23:$AN$26,Setup!$B$19,MOD(D$7-Setup!$B$6-(CODE(UPPER($B20))-65)*Setup!$B$18+Setup!$B$16*1000,Setup!$B$16)+1)))</f>
      </c>
      <c r="E20" s="15">
        <f>IF(OR($A20="",$B20=""),"",IF(CODE(UPPER($B20))-64&gt;Setup!$B$17,"-",INDEX(Setup!$F$23:$AN$26,Setup!$B$19,MOD(E$7-Setup!$B$6-(CODE(UPPER($B20))-65)*Setup!$B$18+Setup!$B$16*1000,Setup!$B$16)+1)))</f>
      </c>
      <c r="F20" s="15">
        <f>IF(OR($A20="",$B20=""),"",IF(CODE(UPPER($B20))-64&gt;Setup!$B$17,"-",INDEX(Setup!$F$23:$AN$26,Setup!$B$19,MOD(F$7-Setup!$B$6-(CODE(UPPER($B20))-65)*Setup!$B$18+Setup!$B$16*1000,Setup!$B$16)+1)))</f>
      </c>
      <c r="G20" s="15">
        <f>IF(OR($A20="",$B20=""),"",IF(CODE(UPPER($B20))-64&gt;Setup!$B$17,"-",INDEX(Setup!$F$23:$AN$26,Setup!$B$19,MOD(G$7-Setup!$B$6-(CODE(UPPER($B20))-65)*Setup!$B$18+Setup!$B$16*1000,Setup!$B$16)+1)))</f>
      </c>
      <c r="H20" s="15">
        <f>IF(OR($A20="",$B20=""),"",IF(CODE(UPPER($B20))-64&gt;Setup!$B$17,"-",INDEX(Setup!$F$23:$AN$26,Setup!$B$19,MOD(H$7-Setup!$B$6-(CODE(UPPER($B20))-65)*Setup!$B$18+Setup!$B$16*1000,Setup!$B$16)+1)))</f>
      </c>
      <c r="I20" s="15">
        <f>IF(OR($A20="",$B20=""),"",IF(CODE(UPPER($B20))-64&gt;Setup!$B$17,"-",INDEX(Setup!$F$23:$AN$26,Setup!$B$19,MOD(I$7-Setup!$B$6-(CODE(UPPER($B20))-65)*Setup!$B$18+Setup!$B$16*1000,Setup!$B$16)+1)))</f>
      </c>
      <c r="J20" s="15">
        <f>IF(OR($A20="",$B20=""),"",IF(CODE(UPPER($B20))-64&gt;Setup!$B$17,"-",INDEX(Setup!$F$23:$AN$26,Setup!$B$19,MOD(J$7-Setup!$B$6-(CODE(UPPER($B20))-65)*Setup!$B$18+Setup!$B$16*1000,Setup!$B$16)+1)))</f>
      </c>
      <c r="K20" s="15">
        <f>IF(OR($A20="",$B20=""),"",IF(CODE(UPPER($B20))-64&gt;Setup!$B$17,"-",INDEX(Setup!$F$23:$AN$26,Setup!$B$19,MOD(K$7-Setup!$B$6-(CODE(UPPER($B20))-65)*Setup!$B$18+Setup!$B$16*1000,Setup!$B$16)+1)))</f>
      </c>
      <c r="L20" s="15">
        <f>IF(OR($A20="",$B20=""),"",IF(CODE(UPPER($B20))-64&gt;Setup!$B$17,"-",INDEX(Setup!$F$23:$AN$26,Setup!$B$19,MOD(L$7-Setup!$B$6-(CODE(UPPER($B20))-65)*Setup!$B$18+Setup!$B$16*1000,Setup!$B$16)+1)))</f>
      </c>
      <c r="M20" s="15">
        <f>IF(OR($A20="",$B20=""),"",IF(CODE(UPPER($B20))-64&gt;Setup!$B$17,"-",INDEX(Setup!$F$23:$AN$26,Setup!$B$19,MOD(M$7-Setup!$B$6-(CODE(UPPER($B20))-65)*Setup!$B$18+Setup!$B$16*1000,Setup!$B$16)+1)))</f>
      </c>
      <c r="N20" s="15">
        <f>IF(OR($A20="",$B20=""),"",IF(CODE(UPPER($B20))-64&gt;Setup!$B$17,"-",INDEX(Setup!$F$23:$AN$26,Setup!$B$19,MOD(N$7-Setup!$B$6-(CODE(UPPER($B20))-65)*Setup!$B$18+Setup!$B$16*1000,Setup!$B$16)+1)))</f>
      </c>
      <c r="O20" s="15">
        <f>IF(OR($A20="",$B20=""),"",IF(CODE(UPPER($B20))-64&gt;Setup!$B$17,"-",INDEX(Setup!$F$23:$AN$26,Setup!$B$19,MOD(O$7-Setup!$B$6-(CODE(UPPER($B20))-65)*Setup!$B$18+Setup!$B$16*1000,Setup!$B$16)+1)))</f>
      </c>
      <c r="P20" s="15">
        <f>IF(OR($A20="",$B20=""),"",IF(CODE(UPPER($B20))-64&gt;Setup!$B$17,"-",INDEX(Setup!$F$23:$AN$26,Setup!$B$19,MOD(P$7-Setup!$B$6-(CODE(UPPER($B20))-65)*Setup!$B$18+Setup!$B$16*1000,Setup!$B$16)+1)))</f>
      </c>
      <c r="Q20" s="15">
        <f>IF(OR($A20="",$B20=""),"",IF(CODE(UPPER($B20))-64&gt;Setup!$B$17,"-",INDEX(Setup!$F$23:$AN$26,Setup!$B$19,MOD(Q$7-Setup!$B$6-(CODE(UPPER($B20))-65)*Setup!$B$18+Setup!$B$16*1000,Setup!$B$16)+1)))</f>
      </c>
      <c r="R20" s="15">
        <f>IF(OR($A20="",$B20=""),"",IF(CODE(UPPER($B20))-64&gt;Setup!$B$17,"-",INDEX(Setup!$F$23:$AN$26,Setup!$B$19,MOD(R$7-Setup!$B$6-(CODE(UPPER($B20))-65)*Setup!$B$18+Setup!$B$16*1000,Setup!$B$16)+1)))</f>
      </c>
      <c r="S20" s="15">
        <f>IF(OR($A20="",$B20=""),"",IF(CODE(UPPER($B20))-64&gt;Setup!$B$17,"-",INDEX(Setup!$F$23:$AN$26,Setup!$B$19,MOD(S$7-Setup!$B$6-(CODE(UPPER($B20))-65)*Setup!$B$18+Setup!$B$16*1000,Setup!$B$16)+1)))</f>
      </c>
      <c r="T20" s="15">
        <f>IF(OR($A20="",$B20=""),"",IF(CODE(UPPER($B20))-64&gt;Setup!$B$17,"-",INDEX(Setup!$F$23:$AN$26,Setup!$B$19,MOD(T$7-Setup!$B$6-(CODE(UPPER($B20))-65)*Setup!$B$18+Setup!$B$16*1000,Setup!$B$16)+1)))</f>
      </c>
      <c r="U20" s="15">
        <f>IF(OR($A20="",$B20=""),"",IF(CODE(UPPER($B20))-64&gt;Setup!$B$17,"-",INDEX(Setup!$F$23:$AN$26,Setup!$B$19,MOD(U$7-Setup!$B$6-(CODE(UPPER($B20))-65)*Setup!$B$18+Setup!$B$16*1000,Setup!$B$16)+1)))</f>
      </c>
      <c r="V20" s="15">
        <f>IF(OR($A20="",$B20=""),"",IF(CODE(UPPER($B20))-64&gt;Setup!$B$17,"-",INDEX(Setup!$F$23:$AN$26,Setup!$B$19,MOD(V$7-Setup!$B$6-(CODE(UPPER($B20))-65)*Setup!$B$18+Setup!$B$16*1000,Setup!$B$16)+1)))</f>
      </c>
      <c r="W20" s="15">
        <f>IF(OR($A20="",$B20=""),"",IF(CODE(UPPER($B20))-64&gt;Setup!$B$17,"-",INDEX(Setup!$F$23:$AN$26,Setup!$B$19,MOD(W$7-Setup!$B$6-(CODE(UPPER($B20))-65)*Setup!$B$18+Setup!$B$16*1000,Setup!$B$16)+1)))</f>
      </c>
      <c r="X20" s="15">
        <f>IF(OR($A20="",$B20=""),"",IF(CODE(UPPER($B20))-64&gt;Setup!$B$17,"-",INDEX(Setup!$F$23:$AN$26,Setup!$B$19,MOD(X$7-Setup!$B$6-(CODE(UPPER($B20))-65)*Setup!$B$18+Setup!$B$16*1000,Setup!$B$16)+1)))</f>
      </c>
      <c r="Y20" s="15">
        <f>IF(OR($A20="",$B20=""),"",IF(CODE(UPPER($B20))-64&gt;Setup!$B$17,"-",INDEX(Setup!$F$23:$AN$26,Setup!$B$19,MOD(Y$7-Setup!$B$6-(CODE(UPPER($B20))-65)*Setup!$B$18+Setup!$B$16*1000,Setup!$B$16)+1)))</f>
      </c>
      <c r="Z20" s="15">
        <f>IF(OR($A20="",$B20=""),"",IF(CODE(UPPER($B20))-64&gt;Setup!$B$17,"-",INDEX(Setup!$F$23:$AN$26,Setup!$B$19,MOD(Z$7-Setup!$B$6-(CODE(UPPER($B20))-65)*Setup!$B$18+Setup!$B$16*1000,Setup!$B$16)+1)))</f>
      </c>
      <c r="AA20" s="15">
        <f>IF(OR($A20="",$B20=""),"",IF(CODE(UPPER($B20))-64&gt;Setup!$B$17,"-",INDEX(Setup!$F$23:$AN$26,Setup!$B$19,MOD(AA$7-Setup!$B$6-(CODE(UPPER($B20))-65)*Setup!$B$18+Setup!$B$16*1000,Setup!$B$16)+1)))</f>
      </c>
      <c r="AB20" s="15">
        <f>IF(OR($A20="",$B20=""),"",IF(CODE(UPPER($B20))-64&gt;Setup!$B$17,"-",INDEX(Setup!$F$23:$AN$26,Setup!$B$19,MOD(AB$7-Setup!$B$6-(CODE(UPPER($B20))-65)*Setup!$B$18+Setup!$B$16*1000,Setup!$B$16)+1)))</f>
      </c>
      <c r="AC20" s="15">
        <f>IF(OR($A20="",$B20=""),"",IF(CODE(UPPER($B20))-64&gt;Setup!$B$17,"-",INDEX(Setup!$F$23:$AN$26,Setup!$B$19,MOD(AC$7-Setup!$B$6-(CODE(UPPER($B20))-65)*Setup!$B$18+Setup!$B$16*1000,Setup!$B$16)+1)))</f>
      </c>
      <c r="AD20" s="15">
        <f>IF(OR($A20="",$B20=""),"",IF(CODE(UPPER($B20))-64&gt;Setup!$B$17,"-",INDEX(Setup!$F$23:$AN$26,Setup!$B$19,MOD(AD$7-Setup!$B$6-(CODE(UPPER($B20))-65)*Setup!$B$18+Setup!$B$16*1000,Setup!$B$16)+1)))</f>
      </c>
      <c r="AE20" s="15">
        <f>IF(OR($A20="",$B20=""),"",IF(CODE(UPPER($B20))-64&gt;Setup!$B$17,"-",INDEX(Setup!$F$23:$AN$26,Setup!$B$19,MOD(AE$7-Setup!$B$6-(CODE(UPPER($B20))-65)*Setup!$B$18+Setup!$B$16*1000,Setup!$B$16)+1)))</f>
      </c>
      <c r="AF20" s="14">
        <f>IF($A20="","",COUNTIF(D20:AE20,"D")+COUNTIF(D20:AE20,"N")+COUNTIF(D20:AE20,"M")+COUNTIF(D20:AE20,"A"))</f>
      </c>
      <c r="AG20" s="14">
        <f>IF($A20="","",(COUNTIF(D20:AE20,"D")+COUNTIF(D20:AE20,"N")+COUNTIF(D20:AE20,"M")+COUNTIF(D20:AE20,"A"))*Setup!$B$15)</f>
      </c>
    </row>
    <row r="21" spans="1:33" x14ac:dyDescent="0.25">
      <c r="A21" s="16">
        <f>IF(Guards!$A20="","",Guards!$A20)</f>
      </c>
      <c r="B21" s="5"/>
      <c r="C21" s="21"/>
      <c r="D21" s="15">
        <f>IF(OR($A21="",$B21=""),"",IF(CODE(UPPER($B21))-64&gt;Setup!$B$17,"-",INDEX(Setup!$F$23:$AN$26,Setup!$B$19,MOD(D$7-Setup!$B$6-(CODE(UPPER($B21))-65)*Setup!$B$18+Setup!$B$16*1000,Setup!$B$16)+1)))</f>
      </c>
      <c r="E21" s="15">
        <f>IF(OR($A21="",$B21=""),"",IF(CODE(UPPER($B21))-64&gt;Setup!$B$17,"-",INDEX(Setup!$F$23:$AN$26,Setup!$B$19,MOD(E$7-Setup!$B$6-(CODE(UPPER($B21))-65)*Setup!$B$18+Setup!$B$16*1000,Setup!$B$16)+1)))</f>
      </c>
      <c r="F21" s="15">
        <f>IF(OR($A21="",$B21=""),"",IF(CODE(UPPER($B21))-64&gt;Setup!$B$17,"-",INDEX(Setup!$F$23:$AN$26,Setup!$B$19,MOD(F$7-Setup!$B$6-(CODE(UPPER($B21))-65)*Setup!$B$18+Setup!$B$16*1000,Setup!$B$16)+1)))</f>
      </c>
      <c r="G21" s="15">
        <f>IF(OR($A21="",$B21=""),"",IF(CODE(UPPER($B21))-64&gt;Setup!$B$17,"-",INDEX(Setup!$F$23:$AN$26,Setup!$B$19,MOD(G$7-Setup!$B$6-(CODE(UPPER($B21))-65)*Setup!$B$18+Setup!$B$16*1000,Setup!$B$16)+1)))</f>
      </c>
      <c r="H21" s="15">
        <f>IF(OR($A21="",$B21=""),"",IF(CODE(UPPER($B21))-64&gt;Setup!$B$17,"-",INDEX(Setup!$F$23:$AN$26,Setup!$B$19,MOD(H$7-Setup!$B$6-(CODE(UPPER($B21))-65)*Setup!$B$18+Setup!$B$16*1000,Setup!$B$16)+1)))</f>
      </c>
      <c r="I21" s="15">
        <f>IF(OR($A21="",$B21=""),"",IF(CODE(UPPER($B21))-64&gt;Setup!$B$17,"-",INDEX(Setup!$F$23:$AN$26,Setup!$B$19,MOD(I$7-Setup!$B$6-(CODE(UPPER($B21))-65)*Setup!$B$18+Setup!$B$16*1000,Setup!$B$16)+1)))</f>
      </c>
      <c r="J21" s="15">
        <f>IF(OR($A21="",$B21=""),"",IF(CODE(UPPER($B21))-64&gt;Setup!$B$17,"-",INDEX(Setup!$F$23:$AN$26,Setup!$B$19,MOD(J$7-Setup!$B$6-(CODE(UPPER($B21))-65)*Setup!$B$18+Setup!$B$16*1000,Setup!$B$16)+1)))</f>
      </c>
      <c r="K21" s="15">
        <f>IF(OR($A21="",$B21=""),"",IF(CODE(UPPER($B21))-64&gt;Setup!$B$17,"-",INDEX(Setup!$F$23:$AN$26,Setup!$B$19,MOD(K$7-Setup!$B$6-(CODE(UPPER($B21))-65)*Setup!$B$18+Setup!$B$16*1000,Setup!$B$16)+1)))</f>
      </c>
      <c r="L21" s="15">
        <f>IF(OR($A21="",$B21=""),"",IF(CODE(UPPER($B21))-64&gt;Setup!$B$17,"-",INDEX(Setup!$F$23:$AN$26,Setup!$B$19,MOD(L$7-Setup!$B$6-(CODE(UPPER($B21))-65)*Setup!$B$18+Setup!$B$16*1000,Setup!$B$16)+1)))</f>
      </c>
      <c r="M21" s="15">
        <f>IF(OR($A21="",$B21=""),"",IF(CODE(UPPER($B21))-64&gt;Setup!$B$17,"-",INDEX(Setup!$F$23:$AN$26,Setup!$B$19,MOD(M$7-Setup!$B$6-(CODE(UPPER($B21))-65)*Setup!$B$18+Setup!$B$16*1000,Setup!$B$16)+1)))</f>
      </c>
      <c r="N21" s="15">
        <f>IF(OR($A21="",$B21=""),"",IF(CODE(UPPER($B21))-64&gt;Setup!$B$17,"-",INDEX(Setup!$F$23:$AN$26,Setup!$B$19,MOD(N$7-Setup!$B$6-(CODE(UPPER($B21))-65)*Setup!$B$18+Setup!$B$16*1000,Setup!$B$16)+1)))</f>
      </c>
      <c r="O21" s="15">
        <f>IF(OR($A21="",$B21=""),"",IF(CODE(UPPER($B21))-64&gt;Setup!$B$17,"-",INDEX(Setup!$F$23:$AN$26,Setup!$B$19,MOD(O$7-Setup!$B$6-(CODE(UPPER($B21))-65)*Setup!$B$18+Setup!$B$16*1000,Setup!$B$16)+1)))</f>
      </c>
      <c r="P21" s="15">
        <f>IF(OR($A21="",$B21=""),"",IF(CODE(UPPER($B21))-64&gt;Setup!$B$17,"-",INDEX(Setup!$F$23:$AN$26,Setup!$B$19,MOD(P$7-Setup!$B$6-(CODE(UPPER($B21))-65)*Setup!$B$18+Setup!$B$16*1000,Setup!$B$16)+1)))</f>
      </c>
      <c r="Q21" s="15">
        <f>IF(OR($A21="",$B21=""),"",IF(CODE(UPPER($B21))-64&gt;Setup!$B$17,"-",INDEX(Setup!$F$23:$AN$26,Setup!$B$19,MOD(Q$7-Setup!$B$6-(CODE(UPPER($B21))-65)*Setup!$B$18+Setup!$B$16*1000,Setup!$B$16)+1)))</f>
      </c>
      <c r="R21" s="15">
        <f>IF(OR($A21="",$B21=""),"",IF(CODE(UPPER($B21))-64&gt;Setup!$B$17,"-",INDEX(Setup!$F$23:$AN$26,Setup!$B$19,MOD(R$7-Setup!$B$6-(CODE(UPPER($B21))-65)*Setup!$B$18+Setup!$B$16*1000,Setup!$B$16)+1)))</f>
      </c>
      <c r="S21" s="15">
        <f>IF(OR($A21="",$B21=""),"",IF(CODE(UPPER($B21))-64&gt;Setup!$B$17,"-",INDEX(Setup!$F$23:$AN$26,Setup!$B$19,MOD(S$7-Setup!$B$6-(CODE(UPPER($B21))-65)*Setup!$B$18+Setup!$B$16*1000,Setup!$B$16)+1)))</f>
      </c>
      <c r="T21" s="15">
        <f>IF(OR($A21="",$B21=""),"",IF(CODE(UPPER($B21))-64&gt;Setup!$B$17,"-",INDEX(Setup!$F$23:$AN$26,Setup!$B$19,MOD(T$7-Setup!$B$6-(CODE(UPPER($B21))-65)*Setup!$B$18+Setup!$B$16*1000,Setup!$B$16)+1)))</f>
      </c>
      <c r="U21" s="15">
        <f>IF(OR($A21="",$B21=""),"",IF(CODE(UPPER($B21))-64&gt;Setup!$B$17,"-",INDEX(Setup!$F$23:$AN$26,Setup!$B$19,MOD(U$7-Setup!$B$6-(CODE(UPPER($B21))-65)*Setup!$B$18+Setup!$B$16*1000,Setup!$B$16)+1)))</f>
      </c>
      <c r="V21" s="15">
        <f>IF(OR($A21="",$B21=""),"",IF(CODE(UPPER($B21))-64&gt;Setup!$B$17,"-",INDEX(Setup!$F$23:$AN$26,Setup!$B$19,MOD(V$7-Setup!$B$6-(CODE(UPPER($B21))-65)*Setup!$B$18+Setup!$B$16*1000,Setup!$B$16)+1)))</f>
      </c>
      <c r="W21" s="15">
        <f>IF(OR($A21="",$B21=""),"",IF(CODE(UPPER($B21))-64&gt;Setup!$B$17,"-",INDEX(Setup!$F$23:$AN$26,Setup!$B$19,MOD(W$7-Setup!$B$6-(CODE(UPPER($B21))-65)*Setup!$B$18+Setup!$B$16*1000,Setup!$B$16)+1)))</f>
      </c>
      <c r="X21" s="15">
        <f>IF(OR($A21="",$B21=""),"",IF(CODE(UPPER($B21))-64&gt;Setup!$B$17,"-",INDEX(Setup!$F$23:$AN$26,Setup!$B$19,MOD(X$7-Setup!$B$6-(CODE(UPPER($B21))-65)*Setup!$B$18+Setup!$B$16*1000,Setup!$B$16)+1)))</f>
      </c>
      <c r="Y21" s="15">
        <f>IF(OR($A21="",$B21=""),"",IF(CODE(UPPER($B21))-64&gt;Setup!$B$17,"-",INDEX(Setup!$F$23:$AN$26,Setup!$B$19,MOD(Y$7-Setup!$B$6-(CODE(UPPER($B21))-65)*Setup!$B$18+Setup!$B$16*1000,Setup!$B$16)+1)))</f>
      </c>
      <c r="Z21" s="15">
        <f>IF(OR($A21="",$B21=""),"",IF(CODE(UPPER($B21))-64&gt;Setup!$B$17,"-",INDEX(Setup!$F$23:$AN$26,Setup!$B$19,MOD(Z$7-Setup!$B$6-(CODE(UPPER($B21))-65)*Setup!$B$18+Setup!$B$16*1000,Setup!$B$16)+1)))</f>
      </c>
      <c r="AA21" s="15">
        <f>IF(OR($A21="",$B21=""),"",IF(CODE(UPPER($B21))-64&gt;Setup!$B$17,"-",INDEX(Setup!$F$23:$AN$26,Setup!$B$19,MOD(AA$7-Setup!$B$6-(CODE(UPPER($B21))-65)*Setup!$B$18+Setup!$B$16*1000,Setup!$B$16)+1)))</f>
      </c>
      <c r="AB21" s="15">
        <f>IF(OR($A21="",$B21=""),"",IF(CODE(UPPER($B21))-64&gt;Setup!$B$17,"-",INDEX(Setup!$F$23:$AN$26,Setup!$B$19,MOD(AB$7-Setup!$B$6-(CODE(UPPER($B21))-65)*Setup!$B$18+Setup!$B$16*1000,Setup!$B$16)+1)))</f>
      </c>
      <c r="AC21" s="15">
        <f>IF(OR($A21="",$B21=""),"",IF(CODE(UPPER($B21))-64&gt;Setup!$B$17,"-",INDEX(Setup!$F$23:$AN$26,Setup!$B$19,MOD(AC$7-Setup!$B$6-(CODE(UPPER($B21))-65)*Setup!$B$18+Setup!$B$16*1000,Setup!$B$16)+1)))</f>
      </c>
      <c r="AD21" s="15">
        <f>IF(OR($A21="",$B21=""),"",IF(CODE(UPPER($B21))-64&gt;Setup!$B$17,"-",INDEX(Setup!$F$23:$AN$26,Setup!$B$19,MOD(AD$7-Setup!$B$6-(CODE(UPPER($B21))-65)*Setup!$B$18+Setup!$B$16*1000,Setup!$B$16)+1)))</f>
      </c>
      <c r="AE21" s="15">
        <f>IF(OR($A21="",$B21=""),"",IF(CODE(UPPER($B21))-64&gt;Setup!$B$17,"-",INDEX(Setup!$F$23:$AN$26,Setup!$B$19,MOD(AE$7-Setup!$B$6-(CODE(UPPER($B21))-65)*Setup!$B$18+Setup!$B$16*1000,Setup!$B$16)+1)))</f>
      </c>
      <c r="AF21" s="17">
        <f>IF($A21="","",COUNTIF(D21:AE21,"D")+COUNTIF(D21:AE21,"N")+COUNTIF(D21:AE21,"M")+COUNTIF(D21:AE21,"A"))</f>
      </c>
      <c r="AG21" s="17">
        <f>IF($A21="","",(COUNTIF(D21:AE21,"D")+COUNTIF(D21:AE21,"N")+COUNTIF(D21:AE21,"M")+COUNTIF(D21:AE21,"A"))*Setup!$B$15)</f>
      </c>
    </row>
    <row r="22" spans="1:33" x14ac:dyDescent="0.25">
      <c r="A22" s="13">
        <f>IF(Guards!$A21="","",Guards!$A21)</f>
      </c>
      <c r="B22" s="5"/>
      <c r="C22" s="21"/>
      <c r="D22" s="15">
        <f>IF(OR($A22="",$B22=""),"",IF(CODE(UPPER($B22))-64&gt;Setup!$B$17,"-",INDEX(Setup!$F$23:$AN$26,Setup!$B$19,MOD(D$7-Setup!$B$6-(CODE(UPPER($B22))-65)*Setup!$B$18+Setup!$B$16*1000,Setup!$B$16)+1)))</f>
      </c>
      <c r="E22" s="15">
        <f>IF(OR($A22="",$B22=""),"",IF(CODE(UPPER($B22))-64&gt;Setup!$B$17,"-",INDEX(Setup!$F$23:$AN$26,Setup!$B$19,MOD(E$7-Setup!$B$6-(CODE(UPPER($B22))-65)*Setup!$B$18+Setup!$B$16*1000,Setup!$B$16)+1)))</f>
      </c>
      <c r="F22" s="15">
        <f>IF(OR($A22="",$B22=""),"",IF(CODE(UPPER($B22))-64&gt;Setup!$B$17,"-",INDEX(Setup!$F$23:$AN$26,Setup!$B$19,MOD(F$7-Setup!$B$6-(CODE(UPPER($B22))-65)*Setup!$B$18+Setup!$B$16*1000,Setup!$B$16)+1)))</f>
      </c>
      <c r="G22" s="15">
        <f>IF(OR($A22="",$B22=""),"",IF(CODE(UPPER($B22))-64&gt;Setup!$B$17,"-",INDEX(Setup!$F$23:$AN$26,Setup!$B$19,MOD(G$7-Setup!$B$6-(CODE(UPPER($B22))-65)*Setup!$B$18+Setup!$B$16*1000,Setup!$B$16)+1)))</f>
      </c>
      <c r="H22" s="15">
        <f>IF(OR($A22="",$B22=""),"",IF(CODE(UPPER($B22))-64&gt;Setup!$B$17,"-",INDEX(Setup!$F$23:$AN$26,Setup!$B$19,MOD(H$7-Setup!$B$6-(CODE(UPPER($B22))-65)*Setup!$B$18+Setup!$B$16*1000,Setup!$B$16)+1)))</f>
      </c>
      <c r="I22" s="15">
        <f>IF(OR($A22="",$B22=""),"",IF(CODE(UPPER($B22))-64&gt;Setup!$B$17,"-",INDEX(Setup!$F$23:$AN$26,Setup!$B$19,MOD(I$7-Setup!$B$6-(CODE(UPPER($B22))-65)*Setup!$B$18+Setup!$B$16*1000,Setup!$B$16)+1)))</f>
      </c>
      <c r="J22" s="15">
        <f>IF(OR($A22="",$B22=""),"",IF(CODE(UPPER($B22))-64&gt;Setup!$B$17,"-",INDEX(Setup!$F$23:$AN$26,Setup!$B$19,MOD(J$7-Setup!$B$6-(CODE(UPPER($B22))-65)*Setup!$B$18+Setup!$B$16*1000,Setup!$B$16)+1)))</f>
      </c>
      <c r="K22" s="15">
        <f>IF(OR($A22="",$B22=""),"",IF(CODE(UPPER($B22))-64&gt;Setup!$B$17,"-",INDEX(Setup!$F$23:$AN$26,Setup!$B$19,MOD(K$7-Setup!$B$6-(CODE(UPPER($B22))-65)*Setup!$B$18+Setup!$B$16*1000,Setup!$B$16)+1)))</f>
      </c>
      <c r="L22" s="15">
        <f>IF(OR($A22="",$B22=""),"",IF(CODE(UPPER($B22))-64&gt;Setup!$B$17,"-",INDEX(Setup!$F$23:$AN$26,Setup!$B$19,MOD(L$7-Setup!$B$6-(CODE(UPPER($B22))-65)*Setup!$B$18+Setup!$B$16*1000,Setup!$B$16)+1)))</f>
      </c>
      <c r="M22" s="15">
        <f>IF(OR($A22="",$B22=""),"",IF(CODE(UPPER($B22))-64&gt;Setup!$B$17,"-",INDEX(Setup!$F$23:$AN$26,Setup!$B$19,MOD(M$7-Setup!$B$6-(CODE(UPPER($B22))-65)*Setup!$B$18+Setup!$B$16*1000,Setup!$B$16)+1)))</f>
      </c>
      <c r="N22" s="15">
        <f>IF(OR($A22="",$B22=""),"",IF(CODE(UPPER($B22))-64&gt;Setup!$B$17,"-",INDEX(Setup!$F$23:$AN$26,Setup!$B$19,MOD(N$7-Setup!$B$6-(CODE(UPPER($B22))-65)*Setup!$B$18+Setup!$B$16*1000,Setup!$B$16)+1)))</f>
      </c>
      <c r="O22" s="15">
        <f>IF(OR($A22="",$B22=""),"",IF(CODE(UPPER($B22))-64&gt;Setup!$B$17,"-",INDEX(Setup!$F$23:$AN$26,Setup!$B$19,MOD(O$7-Setup!$B$6-(CODE(UPPER($B22))-65)*Setup!$B$18+Setup!$B$16*1000,Setup!$B$16)+1)))</f>
      </c>
      <c r="P22" s="15">
        <f>IF(OR($A22="",$B22=""),"",IF(CODE(UPPER($B22))-64&gt;Setup!$B$17,"-",INDEX(Setup!$F$23:$AN$26,Setup!$B$19,MOD(P$7-Setup!$B$6-(CODE(UPPER($B22))-65)*Setup!$B$18+Setup!$B$16*1000,Setup!$B$16)+1)))</f>
      </c>
      <c r="Q22" s="15">
        <f>IF(OR($A22="",$B22=""),"",IF(CODE(UPPER($B22))-64&gt;Setup!$B$17,"-",INDEX(Setup!$F$23:$AN$26,Setup!$B$19,MOD(Q$7-Setup!$B$6-(CODE(UPPER($B22))-65)*Setup!$B$18+Setup!$B$16*1000,Setup!$B$16)+1)))</f>
      </c>
      <c r="R22" s="15">
        <f>IF(OR($A22="",$B22=""),"",IF(CODE(UPPER($B22))-64&gt;Setup!$B$17,"-",INDEX(Setup!$F$23:$AN$26,Setup!$B$19,MOD(R$7-Setup!$B$6-(CODE(UPPER($B22))-65)*Setup!$B$18+Setup!$B$16*1000,Setup!$B$16)+1)))</f>
      </c>
      <c r="S22" s="15">
        <f>IF(OR($A22="",$B22=""),"",IF(CODE(UPPER($B22))-64&gt;Setup!$B$17,"-",INDEX(Setup!$F$23:$AN$26,Setup!$B$19,MOD(S$7-Setup!$B$6-(CODE(UPPER($B22))-65)*Setup!$B$18+Setup!$B$16*1000,Setup!$B$16)+1)))</f>
      </c>
      <c r="T22" s="15">
        <f>IF(OR($A22="",$B22=""),"",IF(CODE(UPPER($B22))-64&gt;Setup!$B$17,"-",INDEX(Setup!$F$23:$AN$26,Setup!$B$19,MOD(T$7-Setup!$B$6-(CODE(UPPER($B22))-65)*Setup!$B$18+Setup!$B$16*1000,Setup!$B$16)+1)))</f>
      </c>
      <c r="U22" s="15">
        <f>IF(OR($A22="",$B22=""),"",IF(CODE(UPPER($B22))-64&gt;Setup!$B$17,"-",INDEX(Setup!$F$23:$AN$26,Setup!$B$19,MOD(U$7-Setup!$B$6-(CODE(UPPER($B22))-65)*Setup!$B$18+Setup!$B$16*1000,Setup!$B$16)+1)))</f>
      </c>
      <c r="V22" s="15">
        <f>IF(OR($A22="",$B22=""),"",IF(CODE(UPPER($B22))-64&gt;Setup!$B$17,"-",INDEX(Setup!$F$23:$AN$26,Setup!$B$19,MOD(V$7-Setup!$B$6-(CODE(UPPER($B22))-65)*Setup!$B$18+Setup!$B$16*1000,Setup!$B$16)+1)))</f>
      </c>
      <c r="W22" s="15">
        <f>IF(OR($A22="",$B22=""),"",IF(CODE(UPPER($B22))-64&gt;Setup!$B$17,"-",INDEX(Setup!$F$23:$AN$26,Setup!$B$19,MOD(W$7-Setup!$B$6-(CODE(UPPER($B22))-65)*Setup!$B$18+Setup!$B$16*1000,Setup!$B$16)+1)))</f>
      </c>
      <c r="X22" s="15">
        <f>IF(OR($A22="",$B22=""),"",IF(CODE(UPPER($B22))-64&gt;Setup!$B$17,"-",INDEX(Setup!$F$23:$AN$26,Setup!$B$19,MOD(X$7-Setup!$B$6-(CODE(UPPER($B22))-65)*Setup!$B$18+Setup!$B$16*1000,Setup!$B$16)+1)))</f>
      </c>
      <c r="Y22" s="15">
        <f>IF(OR($A22="",$B22=""),"",IF(CODE(UPPER($B22))-64&gt;Setup!$B$17,"-",INDEX(Setup!$F$23:$AN$26,Setup!$B$19,MOD(Y$7-Setup!$B$6-(CODE(UPPER($B22))-65)*Setup!$B$18+Setup!$B$16*1000,Setup!$B$16)+1)))</f>
      </c>
      <c r="Z22" s="15">
        <f>IF(OR($A22="",$B22=""),"",IF(CODE(UPPER($B22))-64&gt;Setup!$B$17,"-",INDEX(Setup!$F$23:$AN$26,Setup!$B$19,MOD(Z$7-Setup!$B$6-(CODE(UPPER($B22))-65)*Setup!$B$18+Setup!$B$16*1000,Setup!$B$16)+1)))</f>
      </c>
      <c r="AA22" s="15">
        <f>IF(OR($A22="",$B22=""),"",IF(CODE(UPPER($B22))-64&gt;Setup!$B$17,"-",INDEX(Setup!$F$23:$AN$26,Setup!$B$19,MOD(AA$7-Setup!$B$6-(CODE(UPPER($B22))-65)*Setup!$B$18+Setup!$B$16*1000,Setup!$B$16)+1)))</f>
      </c>
      <c r="AB22" s="15">
        <f>IF(OR($A22="",$B22=""),"",IF(CODE(UPPER($B22))-64&gt;Setup!$B$17,"-",INDEX(Setup!$F$23:$AN$26,Setup!$B$19,MOD(AB$7-Setup!$B$6-(CODE(UPPER($B22))-65)*Setup!$B$18+Setup!$B$16*1000,Setup!$B$16)+1)))</f>
      </c>
      <c r="AC22" s="15">
        <f>IF(OR($A22="",$B22=""),"",IF(CODE(UPPER($B22))-64&gt;Setup!$B$17,"-",INDEX(Setup!$F$23:$AN$26,Setup!$B$19,MOD(AC$7-Setup!$B$6-(CODE(UPPER($B22))-65)*Setup!$B$18+Setup!$B$16*1000,Setup!$B$16)+1)))</f>
      </c>
      <c r="AD22" s="15">
        <f>IF(OR($A22="",$B22=""),"",IF(CODE(UPPER($B22))-64&gt;Setup!$B$17,"-",INDEX(Setup!$F$23:$AN$26,Setup!$B$19,MOD(AD$7-Setup!$B$6-(CODE(UPPER($B22))-65)*Setup!$B$18+Setup!$B$16*1000,Setup!$B$16)+1)))</f>
      </c>
      <c r="AE22" s="15">
        <f>IF(OR($A22="",$B22=""),"",IF(CODE(UPPER($B22))-64&gt;Setup!$B$17,"-",INDEX(Setup!$F$23:$AN$26,Setup!$B$19,MOD(AE$7-Setup!$B$6-(CODE(UPPER($B22))-65)*Setup!$B$18+Setup!$B$16*1000,Setup!$B$16)+1)))</f>
      </c>
      <c r="AF22" s="14">
        <f>IF($A22="","",COUNTIF(D22:AE22,"D")+COUNTIF(D22:AE22,"N")+COUNTIF(D22:AE22,"M")+COUNTIF(D22:AE22,"A"))</f>
      </c>
      <c r="AG22" s="14">
        <f>IF($A22="","",(COUNTIF(D22:AE22,"D")+COUNTIF(D22:AE22,"N")+COUNTIF(D22:AE22,"M")+COUNTIF(D22:AE22,"A"))*Setup!$B$15)</f>
      </c>
    </row>
    <row r="23" spans="1:33" x14ac:dyDescent="0.25">
      <c r="A23" s="16">
        <f>IF(Guards!$A22="","",Guards!$A22)</f>
      </c>
      <c r="B23" s="5"/>
      <c r="C23" s="21"/>
      <c r="D23" s="15">
        <f>IF(OR($A23="",$B23=""),"",IF(CODE(UPPER($B23))-64&gt;Setup!$B$17,"-",INDEX(Setup!$F$23:$AN$26,Setup!$B$19,MOD(D$7-Setup!$B$6-(CODE(UPPER($B23))-65)*Setup!$B$18+Setup!$B$16*1000,Setup!$B$16)+1)))</f>
      </c>
      <c r="E23" s="15">
        <f>IF(OR($A23="",$B23=""),"",IF(CODE(UPPER($B23))-64&gt;Setup!$B$17,"-",INDEX(Setup!$F$23:$AN$26,Setup!$B$19,MOD(E$7-Setup!$B$6-(CODE(UPPER($B23))-65)*Setup!$B$18+Setup!$B$16*1000,Setup!$B$16)+1)))</f>
      </c>
      <c r="F23" s="15">
        <f>IF(OR($A23="",$B23=""),"",IF(CODE(UPPER($B23))-64&gt;Setup!$B$17,"-",INDEX(Setup!$F$23:$AN$26,Setup!$B$19,MOD(F$7-Setup!$B$6-(CODE(UPPER($B23))-65)*Setup!$B$18+Setup!$B$16*1000,Setup!$B$16)+1)))</f>
      </c>
      <c r="G23" s="15">
        <f>IF(OR($A23="",$B23=""),"",IF(CODE(UPPER($B23))-64&gt;Setup!$B$17,"-",INDEX(Setup!$F$23:$AN$26,Setup!$B$19,MOD(G$7-Setup!$B$6-(CODE(UPPER($B23))-65)*Setup!$B$18+Setup!$B$16*1000,Setup!$B$16)+1)))</f>
      </c>
      <c r="H23" s="15">
        <f>IF(OR($A23="",$B23=""),"",IF(CODE(UPPER($B23))-64&gt;Setup!$B$17,"-",INDEX(Setup!$F$23:$AN$26,Setup!$B$19,MOD(H$7-Setup!$B$6-(CODE(UPPER($B23))-65)*Setup!$B$18+Setup!$B$16*1000,Setup!$B$16)+1)))</f>
      </c>
      <c r="I23" s="15">
        <f>IF(OR($A23="",$B23=""),"",IF(CODE(UPPER($B23))-64&gt;Setup!$B$17,"-",INDEX(Setup!$F$23:$AN$26,Setup!$B$19,MOD(I$7-Setup!$B$6-(CODE(UPPER($B23))-65)*Setup!$B$18+Setup!$B$16*1000,Setup!$B$16)+1)))</f>
      </c>
      <c r="J23" s="15">
        <f>IF(OR($A23="",$B23=""),"",IF(CODE(UPPER($B23))-64&gt;Setup!$B$17,"-",INDEX(Setup!$F$23:$AN$26,Setup!$B$19,MOD(J$7-Setup!$B$6-(CODE(UPPER($B23))-65)*Setup!$B$18+Setup!$B$16*1000,Setup!$B$16)+1)))</f>
      </c>
      <c r="K23" s="15">
        <f>IF(OR($A23="",$B23=""),"",IF(CODE(UPPER($B23))-64&gt;Setup!$B$17,"-",INDEX(Setup!$F$23:$AN$26,Setup!$B$19,MOD(K$7-Setup!$B$6-(CODE(UPPER($B23))-65)*Setup!$B$18+Setup!$B$16*1000,Setup!$B$16)+1)))</f>
      </c>
      <c r="L23" s="15">
        <f>IF(OR($A23="",$B23=""),"",IF(CODE(UPPER($B23))-64&gt;Setup!$B$17,"-",INDEX(Setup!$F$23:$AN$26,Setup!$B$19,MOD(L$7-Setup!$B$6-(CODE(UPPER($B23))-65)*Setup!$B$18+Setup!$B$16*1000,Setup!$B$16)+1)))</f>
      </c>
      <c r="M23" s="15">
        <f>IF(OR($A23="",$B23=""),"",IF(CODE(UPPER($B23))-64&gt;Setup!$B$17,"-",INDEX(Setup!$F$23:$AN$26,Setup!$B$19,MOD(M$7-Setup!$B$6-(CODE(UPPER($B23))-65)*Setup!$B$18+Setup!$B$16*1000,Setup!$B$16)+1)))</f>
      </c>
      <c r="N23" s="15">
        <f>IF(OR($A23="",$B23=""),"",IF(CODE(UPPER($B23))-64&gt;Setup!$B$17,"-",INDEX(Setup!$F$23:$AN$26,Setup!$B$19,MOD(N$7-Setup!$B$6-(CODE(UPPER($B23))-65)*Setup!$B$18+Setup!$B$16*1000,Setup!$B$16)+1)))</f>
      </c>
      <c r="O23" s="15">
        <f>IF(OR($A23="",$B23=""),"",IF(CODE(UPPER($B23))-64&gt;Setup!$B$17,"-",INDEX(Setup!$F$23:$AN$26,Setup!$B$19,MOD(O$7-Setup!$B$6-(CODE(UPPER($B23))-65)*Setup!$B$18+Setup!$B$16*1000,Setup!$B$16)+1)))</f>
      </c>
      <c r="P23" s="15">
        <f>IF(OR($A23="",$B23=""),"",IF(CODE(UPPER($B23))-64&gt;Setup!$B$17,"-",INDEX(Setup!$F$23:$AN$26,Setup!$B$19,MOD(P$7-Setup!$B$6-(CODE(UPPER($B23))-65)*Setup!$B$18+Setup!$B$16*1000,Setup!$B$16)+1)))</f>
      </c>
      <c r="Q23" s="15">
        <f>IF(OR($A23="",$B23=""),"",IF(CODE(UPPER($B23))-64&gt;Setup!$B$17,"-",INDEX(Setup!$F$23:$AN$26,Setup!$B$19,MOD(Q$7-Setup!$B$6-(CODE(UPPER($B23))-65)*Setup!$B$18+Setup!$B$16*1000,Setup!$B$16)+1)))</f>
      </c>
      <c r="R23" s="15">
        <f>IF(OR($A23="",$B23=""),"",IF(CODE(UPPER($B23))-64&gt;Setup!$B$17,"-",INDEX(Setup!$F$23:$AN$26,Setup!$B$19,MOD(R$7-Setup!$B$6-(CODE(UPPER($B23))-65)*Setup!$B$18+Setup!$B$16*1000,Setup!$B$16)+1)))</f>
      </c>
      <c r="S23" s="15">
        <f>IF(OR($A23="",$B23=""),"",IF(CODE(UPPER($B23))-64&gt;Setup!$B$17,"-",INDEX(Setup!$F$23:$AN$26,Setup!$B$19,MOD(S$7-Setup!$B$6-(CODE(UPPER($B23))-65)*Setup!$B$18+Setup!$B$16*1000,Setup!$B$16)+1)))</f>
      </c>
      <c r="T23" s="15">
        <f>IF(OR($A23="",$B23=""),"",IF(CODE(UPPER($B23))-64&gt;Setup!$B$17,"-",INDEX(Setup!$F$23:$AN$26,Setup!$B$19,MOD(T$7-Setup!$B$6-(CODE(UPPER($B23))-65)*Setup!$B$18+Setup!$B$16*1000,Setup!$B$16)+1)))</f>
      </c>
      <c r="U23" s="15">
        <f>IF(OR($A23="",$B23=""),"",IF(CODE(UPPER($B23))-64&gt;Setup!$B$17,"-",INDEX(Setup!$F$23:$AN$26,Setup!$B$19,MOD(U$7-Setup!$B$6-(CODE(UPPER($B23))-65)*Setup!$B$18+Setup!$B$16*1000,Setup!$B$16)+1)))</f>
      </c>
      <c r="V23" s="15">
        <f>IF(OR($A23="",$B23=""),"",IF(CODE(UPPER($B23))-64&gt;Setup!$B$17,"-",INDEX(Setup!$F$23:$AN$26,Setup!$B$19,MOD(V$7-Setup!$B$6-(CODE(UPPER($B23))-65)*Setup!$B$18+Setup!$B$16*1000,Setup!$B$16)+1)))</f>
      </c>
      <c r="W23" s="15">
        <f>IF(OR($A23="",$B23=""),"",IF(CODE(UPPER($B23))-64&gt;Setup!$B$17,"-",INDEX(Setup!$F$23:$AN$26,Setup!$B$19,MOD(W$7-Setup!$B$6-(CODE(UPPER($B23))-65)*Setup!$B$18+Setup!$B$16*1000,Setup!$B$16)+1)))</f>
      </c>
      <c r="X23" s="15">
        <f>IF(OR($A23="",$B23=""),"",IF(CODE(UPPER($B23))-64&gt;Setup!$B$17,"-",INDEX(Setup!$F$23:$AN$26,Setup!$B$19,MOD(X$7-Setup!$B$6-(CODE(UPPER($B23))-65)*Setup!$B$18+Setup!$B$16*1000,Setup!$B$16)+1)))</f>
      </c>
      <c r="Y23" s="15">
        <f>IF(OR($A23="",$B23=""),"",IF(CODE(UPPER($B23))-64&gt;Setup!$B$17,"-",INDEX(Setup!$F$23:$AN$26,Setup!$B$19,MOD(Y$7-Setup!$B$6-(CODE(UPPER($B23))-65)*Setup!$B$18+Setup!$B$16*1000,Setup!$B$16)+1)))</f>
      </c>
      <c r="Z23" s="15">
        <f>IF(OR($A23="",$B23=""),"",IF(CODE(UPPER($B23))-64&gt;Setup!$B$17,"-",INDEX(Setup!$F$23:$AN$26,Setup!$B$19,MOD(Z$7-Setup!$B$6-(CODE(UPPER($B23))-65)*Setup!$B$18+Setup!$B$16*1000,Setup!$B$16)+1)))</f>
      </c>
      <c r="AA23" s="15">
        <f>IF(OR($A23="",$B23=""),"",IF(CODE(UPPER($B23))-64&gt;Setup!$B$17,"-",INDEX(Setup!$F$23:$AN$26,Setup!$B$19,MOD(AA$7-Setup!$B$6-(CODE(UPPER($B23))-65)*Setup!$B$18+Setup!$B$16*1000,Setup!$B$16)+1)))</f>
      </c>
      <c r="AB23" s="15">
        <f>IF(OR($A23="",$B23=""),"",IF(CODE(UPPER($B23))-64&gt;Setup!$B$17,"-",INDEX(Setup!$F$23:$AN$26,Setup!$B$19,MOD(AB$7-Setup!$B$6-(CODE(UPPER($B23))-65)*Setup!$B$18+Setup!$B$16*1000,Setup!$B$16)+1)))</f>
      </c>
      <c r="AC23" s="15">
        <f>IF(OR($A23="",$B23=""),"",IF(CODE(UPPER($B23))-64&gt;Setup!$B$17,"-",INDEX(Setup!$F$23:$AN$26,Setup!$B$19,MOD(AC$7-Setup!$B$6-(CODE(UPPER($B23))-65)*Setup!$B$18+Setup!$B$16*1000,Setup!$B$16)+1)))</f>
      </c>
      <c r="AD23" s="15">
        <f>IF(OR($A23="",$B23=""),"",IF(CODE(UPPER($B23))-64&gt;Setup!$B$17,"-",INDEX(Setup!$F$23:$AN$26,Setup!$B$19,MOD(AD$7-Setup!$B$6-(CODE(UPPER($B23))-65)*Setup!$B$18+Setup!$B$16*1000,Setup!$B$16)+1)))</f>
      </c>
      <c r="AE23" s="15">
        <f>IF(OR($A23="",$B23=""),"",IF(CODE(UPPER($B23))-64&gt;Setup!$B$17,"-",INDEX(Setup!$F$23:$AN$26,Setup!$B$19,MOD(AE$7-Setup!$B$6-(CODE(UPPER($B23))-65)*Setup!$B$18+Setup!$B$16*1000,Setup!$B$16)+1)))</f>
      </c>
      <c r="AF23" s="17">
        <f>IF($A23="","",COUNTIF(D23:AE23,"D")+COUNTIF(D23:AE23,"N")+COUNTIF(D23:AE23,"M")+COUNTIF(D23:AE23,"A"))</f>
      </c>
      <c r="AG23" s="17">
        <f>IF($A23="","",(COUNTIF(D23:AE23,"D")+COUNTIF(D23:AE23,"N")+COUNTIF(D23:AE23,"M")+COUNTIF(D23:AE23,"A"))*Setup!$B$15)</f>
      </c>
    </row>
    <row r="24" spans="1:33" x14ac:dyDescent="0.25">
      <c r="A24" s="13">
        <f>IF(Guards!$A23="","",Guards!$A23)</f>
      </c>
      <c r="B24" s="5"/>
      <c r="C24" s="21"/>
      <c r="D24" s="15">
        <f>IF(OR($A24="",$B24=""),"",IF(CODE(UPPER($B24))-64&gt;Setup!$B$17,"-",INDEX(Setup!$F$23:$AN$26,Setup!$B$19,MOD(D$7-Setup!$B$6-(CODE(UPPER($B24))-65)*Setup!$B$18+Setup!$B$16*1000,Setup!$B$16)+1)))</f>
      </c>
      <c r="E24" s="15">
        <f>IF(OR($A24="",$B24=""),"",IF(CODE(UPPER($B24))-64&gt;Setup!$B$17,"-",INDEX(Setup!$F$23:$AN$26,Setup!$B$19,MOD(E$7-Setup!$B$6-(CODE(UPPER($B24))-65)*Setup!$B$18+Setup!$B$16*1000,Setup!$B$16)+1)))</f>
      </c>
      <c r="F24" s="15">
        <f>IF(OR($A24="",$B24=""),"",IF(CODE(UPPER($B24))-64&gt;Setup!$B$17,"-",INDEX(Setup!$F$23:$AN$26,Setup!$B$19,MOD(F$7-Setup!$B$6-(CODE(UPPER($B24))-65)*Setup!$B$18+Setup!$B$16*1000,Setup!$B$16)+1)))</f>
      </c>
      <c r="G24" s="15">
        <f>IF(OR($A24="",$B24=""),"",IF(CODE(UPPER($B24))-64&gt;Setup!$B$17,"-",INDEX(Setup!$F$23:$AN$26,Setup!$B$19,MOD(G$7-Setup!$B$6-(CODE(UPPER($B24))-65)*Setup!$B$18+Setup!$B$16*1000,Setup!$B$16)+1)))</f>
      </c>
      <c r="H24" s="15">
        <f>IF(OR($A24="",$B24=""),"",IF(CODE(UPPER($B24))-64&gt;Setup!$B$17,"-",INDEX(Setup!$F$23:$AN$26,Setup!$B$19,MOD(H$7-Setup!$B$6-(CODE(UPPER($B24))-65)*Setup!$B$18+Setup!$B$16*1000,Setup!$B$16)+1)))</f>
      </c>
      <c r="I24" s="15">
        <f>IF(OR($A24="",$B24=""),"",IF(CODE(UPPER($B24))-64&gt;Setup!$B$17,"-",INDEX(Setup!$F$23:$AN$26,Setup!$B$19,MOD(I$7-Setup!$B$6-(CODE(UPPER($B24))-65)*Setup!$B$18+Setup!$B$16*1000,Setup!$B$16)+1)))</f>
      </c>
      <c r="J24" s="15">
        <f>IF(OR($A24="",$B24=""),"",IF(CODE(UPPER($B24))-64&gt;Setup!$B$17,"-",INDEX(Setup!$F$23:$AN$26,Setup!$B$19,MOD(J$7-Setup!$B$6-(CODE(UPPER($B24))-65)*Setup!$B$18+Setup!$B$16*1000,Setup!$B$16)+1)))</f>
      </c>
      <c r="K24" s="15">
        <f>IF(OR($A24="",$B24=""),"",IF(CODE(UPPER($B24))-64&gt;Setup!$B$17,"-",INDEX(Setup!$F$23:$AN$26,Setup!$B$19,MOD(K$7-Setup!$B$6-(CODE(UPPER($B24))-65)*Setup!$B$18+Setup!$B$16*1000,Setup!$B$16)+1)))</f>
      </c>
      <c r="L24" s="15">
        <f>IF(OR($A24="",$B24=""),"",IF(CODE(UPPER($B24))-64&gt;Setup!$B$17,"-",INDEX(Setup!$F$23:$AN$26,Setup!$B$19,MOD(L$7-Setup!$B$6-(CODE(UPPER($B24))-65)*Setup!$B$18+Setup!$B$16*1000,Setup!$B$16)+1)))</f>
      </c>
      <c r="M24" s="15">
        <f>IF(OR($A24="",$B24=""),"",IF(CODE(UPPER($B24))-64&gt;Setup!$B$17,"-",INDEX(Setup!$F$23:$AN$26,Setup!$B$19,MOD(M$7-Setup!$B$6-(CODE(UPPER($B24))-65)*Setup!$B$18+Setup!$B$16*1000,Setup!$B$16)+1)))</f>
      </c>
      <c r="N24" s="15">
        <f>IF(OR($A24="",$B24=""),"",IF(CODE(UPPER($B24))-64&gt;Setup!$B$17,"-",INDEX(Setup!$F$23:$AN$26,Setup!$B$19,MOD(N$7-Setup!$B$6-(CODE(UPPER($B24))-65)*Setup!$B$18+Setup!$B$16*1000,Setup!$B$16)+1)))</f>
      </c>
      <c r="O24" s="15">
        <f>IF(OR($A24="",$B24=""),"",IF(CODE(UPPER($B24))-64&gt;Setup!$B$17,"-",INDEX(Setup!$F$23:$AN$26,Setup!$B$19,MOD(O$7-Setup!$B$6-(CODE(UPPER($B24))-65)*Setup!$B$18+Setup!$B$16*1000,Setup!$B$16)+1)))</f>
      </c>
      <c r="P24" s="15">
        <f>IF(OR($A24="",$B24=""),"",IF(CODE(UPPER($B24))-64&gt;Setup!$B$17,"-",INDEX(Setup!$F$23:$AN$26,Setup!$B$19,MOD(P$7-Setup!$B$6-(CODE(UPPER($B24))-65)*Setup!$B$18+Setup!$B$16*1000,Setup!$B$16)+1)))</f>
      </c>
      <c r="Q24" s="15">
        <f>IF(OR($A24="",$B24=""),"",IF(CODE(UPPER($B24))-64&gt;Setup!$B$17,"-",INDEX(Setup!$F$23:$AN$26,Setup!$B$19,MOD(Q$7-Setup!$B$6-(CODE(UPPER($B24))-65)*Setup!$B$18+Setup!$B$16*1000,Setup!$B$16)+1)))</f>
      </c>
      <c r="R24" s="15">
        <f>IF(OR($A24="",$B24=""),"",IF(CODE(UPPER($B24))-64&gt;Setup!$B$17,"-",INDEX(Setup!$F$23:$AN$26,Setup!$B$19,MOD(R$7-Setup!$B$6-(CODE(UPPER($B24))-65)*Setup!$B$18+Setup!$B$16*1000,Setup!$B$16)+1)))</f>
      </c>
      <c r="S24" s="15">
        <f>IF(OR($A24="",$B24=""),"",IF(CODE(UPPER($B24))-64&gt;Setup!$B$17,"-",INDEX(Setup!$F$23:$AN$26,Setup!$B$19,MOD(S$7-Setup!$B$6-(CODE(UPPER($B24))-65)*Setup!$B$18+Setup!$B$16*1000,Setup!$B$16)+1)))</f>
      </c>
      <c r="T24" s="15">
        <f>IF(OR($A24="",$B24=""),"",IF(CODE(UPPER($B24))-64&gt;Setup!$B$17,"-",INDEX(Setup!$F$23:$AN$26,Setup!$B$19,MOD(T$7-Setup!$B$6-(CODE(UPPER($B24))-65)*Setup!$B$18+Setup!$B$16*1000,Setup!$B$16)+1)))</f>
      </c>
      <c r="U24" s="15">
        <f>IF(OR($A24="",$B24=""),"",IF(CODE(UPPER($B24))-64&gt;Setup!$B$17,"-",INDEX(Setup!$F$23:$AN$26,Setup!$B$19,MOD(U$7-Setup!$B$6-(CODE(UPPER($B24))-65)*Setup!$B$18+Setup!$B$16*1000,Setup!$B$16)+1)))</f>
      </c>
      <c r="V24" s="15">
        <f>IF(OR($A24="",$B24=""),"",IF(CODE(UPPER($B24))-64&gt;Setup!$B$17,"-",INDEX(Setup!$F$23:$AN$26,Setup!$B$19,MOD(V$7-Setup!$B$6-(CODE(UPPER($B24))-65)*Setup!$B$18+Setup!$B$16*1000,Setup!$B$16)+1)))</f>
      </c>
      <c r="W24" s="15">
        <f>IF(OR($A24="",$B24=""),"",IF(CODE(UPPER($B24))-64&gt;Setup!$B$17,"-",INDEX(Setup!$F$23:$AN$26,Setup!$B$19,MOD(W$7-Setup!$B$6-(CODE(UPPER($B24))-65)*Setup!$B$18+Setup!$B$16*1000,Setup!$B$16)+1)))</f>
      </c>
      <c r="X24" s="15">
        <f>IF(OR($A24="",$B24=""),"",IF(CODE(UPPER($B24))-64&gt;Setup!$B$17,"-",INDEX(Setup!$F$23:$AN$26,Setup!$B$19,MOD(X$7-Setup!$B$6-(CODE(UPPER($B24))-65)*Setup!$B$18+Setup!$B$16*1000,Setup!$B$16)+1)))</f>
      </c>
      <c r="Y24" s="15">
        <f>IF(OR($A24="",$B24=""),"",IF(CODE(UPPER($B24))-64&gt;Setup!$B$17,"-",INDEX(Setup!$F$23:$AN$26,Setup!$B$19,MOD(Y$7-Setup!$B$6-(CODE(UPPER($B24))-65)*Setup!$B$18+Setup!$B$16*1000,Setup!$B$16)+1)))</f>
      </c>
      <c r="Z24" s="15">
        <f>IF(OR($A24="",$B24=""),"",IF(CODE(UPPER($B24))-64&gt;Setup!$B$17,"-",INDEX(Setup!$F$23:$AN$26,Setup!$B$19,MOD(Z$7-Setup!$B$6-(CODE(UPPER($B24))-65)*Setup!$B$18+Setup!$B$16*1000,Setup!$B$16)+1)))</f>
      </c>
      <c r="AA24" s="15">
        <f>IF(OR($A24="",$B24=""),"",IF(CODE(UPPER($B24))-64&gt;Setup!$B$17,"-",INDEX(Setup!$F$23:$AN$26,Setup!$B$19,MOD(AA$7-Setup!$B$6-(CODE(UPPER($B24))-65)*Setup!$B$18+Setup!$B$16*1000,Setup!$B$16)+1)))</f>
      </c>
      <c r="AB24" s="15">
        <f>IF(OR($A24="",$B24=""),"",IF(CODE(UPPER($B24))-64&gt;Setup!$B$17,"-",INDEX(Setup!$F$23:$AN$26,Setup!$B$19,MOD(AB$7-Setup!$B$6-(CODE(UPPER($B24))-65)*Setup!$B$18+Setup!$B$16*1000,Setup!$B$16)+1)))</f>
      </c>
      <c r="AC24" s="15">
        <f>IF(OR($A24="",$B24=""),"",IF(CODE(UPPER($B24))-64&gt;Setup!$B$17,"-",INDEX(Setup!$F$23:$AN$26,Setup!$B$19,MOD(AC$7-Setup!$B$6-(CODE(UPPER($B24))-65)*Setup!$B$18+Setup!$B$16*1000,Setup!$B$16)+1)))</f>
      </c>
      <c r="AD24" s="15">
        <f>IF(OR($A24="",$B24=""),"",IF(CODE(UPPER($B24))-64&gt;Setup!$B$17,"-",INDEX(Setup!$F$23:$AN$26,Setup!$B$19,MOD(AD$7-Setup!$B$6-(CODE(UPPER($B24))-65)*Setup!$B$18+Setup!$B$16*1000,Setup!$B$16)+1)))</f>
      </c>
      <c r="AE24" s="15">
        <f>IF(OR($A24="",$B24=""),"",IF(CODE(UPPER($B24))-64&gt;Setup!$B$17,"-",INDEX(Setup!$F$23:$AN$26,Setup!$B$19,MOD(AE$7-Setup!$B$6-(CODE(UPPER($B24))-65)*Setup!$B$18+Setup!$B$16*1000,Setup!$B$16)+1)))</f>
      </c>
      <c r="AF24" s="14">
        <f>IF($A24="","",COUNTIF(D24:AE24,"D")+COUNTIF(D24:AE24,"N")+COUNTIF(D24:AE24,"M")+COUNTIF(D24:AE24,"A"))</f>
      </c>
      <c r="AG24" s="14">
        <f>IF($A24="","",(COUNTIF(D24:AE24,"D")+COUNTIF(D24:AE24,"N")+COUNTIF(D24:AE24,"M")+COUNTIF(D24:AE24,"A"))*Setup!$B$15)</f>
      </c>
    </row>
    <row r="25" spans="1:33" x14ac:dyDescent="0.25">
      <c r="A25" s="16">
        <f>IF(Guards!$A24="","",Guards!$A24)</f>
      </c>
      <c r="B25" s="5"/>
      <c r="C25" s="21"/>
      <c r="D25" s="15">
        <f>IF(OR($A25="",$B25=""),"",IF(CODE(UPPER($B25))-64&gt;Setup!$B$17,"-",INDEX(Setup!$F$23:$AN$26,Setup!$B$19,MOD(D$7-Setup!$B$6-(CODE(UPPER($B25))-65)*Setup!$B$18+Setup!$B$16*1000,Setup!$B$16)+1)))</f>
      </c>
      <c r="E25" s="15">
        <f>IF(OR($A25="",$B25=""),"",IF(CODE(UPPER($B25))-64&gt;Setup!$B$17,"-",INDEX(Setup!$F$23:$AN$26,Setup!$B$19,MOD(E$7-Setup!$B$6-(CODE(UPPER($B25))-65)*Setup!$B$18+Setup!$B$16*1000,Setup!$B$16)+1)))</f>
      </c>
      <c r="F25" s="15">
        <f>IF(OR($A25="",$B25=""),"",IF(CODE(UPPER($B25))-64&gt;Setup!$B$17,"-",INDEX(Setup!$F$23:$AN$26,Setup!$B$19,MOD(F$7-Setup!$B$6-(CODE(UPPER($B25))-65)*Setup!$B$18+Setup!$B$16*1000,Setup!$B$16)+1)))</f>
      </c>
      <c r="G25" s="15">
        <f>IF(OR($A25="",$B25=""),"",IF(CODE(UPPER($B25))-64&gt;Setup!$B$17,"-",INDEX(Setup!$F$23:$AN$26,Setup!$B$19,MOD(G$7-Setup!$B$6-(CODE(UPPER($B25))-65)*Setup!$B$18+Setup!$B$16*1000,Setup!$B$16)+1)))</f>
      </c>
      <c r="H25" s="15">
        <f>IF(OR($A25="",$B25=""),"",IF(CODE(UPPER($B25))-64&gt;Setup!$B$17,"-",INDEX(Setup!$F$23:$AN$26,Setup!$B$19,MOD(H$7-Setup!$B$6-(CODE(UPPER($B25))-65)*Setup!$B$18+Setup!$B$16*1000,Setup!$B$16)+1)))</f>
      </c>
      <c r="I25" s="15">
        <f>IF(OR($A25="",$B25=""),"",IF(CODE(UPPER($B25))-64&gt;Setup!$B$17,"-",INDEX(Setup!$F$23:$AN$26,Setup!$B$19,MOD(I$7-Setup!$B$6-(CODE(UPPER($B25))-65)*Setup!$B$18+Setup!$B$16*1000,Setup!$B$16)+1)))</f>
      </c>
      <c r="J25" s="15">
        <f>IF(OR($A25="",$B25=""),"",IF(CODE(UPPER($B25))-64&gt;Setup!$B$17,"-",INDEX(Setup!$F$23:$AN$26,Setup!$B$19,MOD(J$7-Setup!$B$6-(CODE(UPPER($B25))-65)*Setup!$B$18+Setup!$B$16*1000,Setup!$B$16)+1)))</f>
      </c>
      <c r="K25" s="15">
        <f>IF(OR($A25="",$B25=""),"",IF(CODE(UPPER($B25))-64&gt;Setup!$B$17,"-",INDEX(Setup!$F$23:$AN$26,Setup!$B$19,MOD(K$7-Setup!$B$6-(CODE(UPPER($B25))-65)*Setup!$B$18+Setup!$B$16*1000,Setup!$B$16)+1)))</f>
      </c>
      <c r="L25" s="15">
        <f>IF(OR($A25="",$B25=""),"",IF(CODE(UPPER($B25))-64&gt;Setup!$B$17,"-",INDEX(Setup!$F$23:$AN$26,Setup!$B$19,MOD(L$7-Setup!$B$6-(CODE(UPPER($B25))-65)*Setup!$B$18+Setup!$B$16*1000,Setup!$B$16)+1)))</f>
      </c>
      <c r="M25" s="15">
        <f>IF(OR($A25="",$B25=""),"",IF(CODE(UPPER($B25))-64&gt;Setup!$B$17,"-",INDEX(Setup!$F$23:$AN$26,Setup!$B$19,MOD(M$7-Setup!$B$6-(CODE(UPPER($B25))-65)*Setup!$B$18+Setup!$B$16*1000,Setup!$B$16)+1)))</f>
      </c>
      <c r="N25" s="15">
        <f>IF(OR($A25="",$B25=""),"",IF(CODE(UPPER($B25))-64&gt;Setup!$B$17,"-",INDEX(Setup!$F$23:$AN$26,Setup!$B$19,MOD(N$7-Setup!$B$6-(CODE(UPPER($B25))-65)*Setup!$B$18+Setup!$B$16*1000,Setup!$B$16)+1)))</f>
      </c>
      <c r="O25" s="15">
        <f>IF(OR($A25="",$B25=""),"",IF(CODE(UPPER($B25))-64&gt;Setup!$B$17,"-",INDEX(Setup!$F$23:$AN$26,Setup!$B$19,MOD(O$7-Setup!$B$6-(CODE(UPPER($B25))-65)*Setup!$B$18+Setup!$B$16*1000,Setup!$B$16)+1)))</f>
      </c>
      <c r="P25" s="15">
        <f>IF(OR($A25="",$B25=""),"",IF(CODE(UPPER($B25))-64&gt;Setup!$B$17,"-",INDEX(Setup!$F$23:$AN$26,Setup!$B$19,MOD(P$7-Setup!$B$6-(CODE(UPPER($B25))-65)*Setup!$B$18+Setup!$B$16*1000,Setup!$B$16)+1)))</f>
      </c>
      <c r="Q25" s="15">
        <f>IF(OR($A25="",$B25=""),"",IF(CODE(UPPER($B25))-64&gt;Setup!$B$17,"-",INDEX(Setup!$F$23:$AN$26,Setup!$B$19,MOD(Q$7-Setup!$B$6-(CODE(UPPER($B25))-65)*Setup!$B$18+Setup!$B$16*1000,Setup!$B$16)+1)))</f>
      </c>
      <c r="R25" s="15">
        <f>IF(OR($A25="",$B25=""),"",IF(CODE(UPPER($B25))-64&gt;Setup!$B$17,"-",INDEX(Setup!$F$23:$AN$26,Setup!$B$19,MOD(R$7-Setup!$B$6-(CODE(UPPER($B25))-65)*Setup!$B$18+Setup!$B$16*1000,Setup!$B$16)+1)))</f>
      </c>
      <c r="S25" s="15">
        <f>IF(OR($A25="",$B25=""),"",IF(CODE(UPPER($B25))-64&gt;Setup!$B$17,"-",INDEX(Setup!$F$23:$AN$26,Setup!$B$19,MOD(S$7-Setup!$B$6-(CODE(UPPER($B25))-65)*Setup!$B$18+Setup!$B$16*1000,Setup!$B$16)+1)))</f>
      </c>
      <c r="T25" s="15">
        <f>IF(OR($A25="",$B25=""),"",IF(CODE(UPPER($B25))-64&gt;Setup!$B$17,"-",INDEX(Setup!$F$23:$AN$26,Setup!$B$19,MOD(T$7-Setup!$B$6-(CODE(UPPER($B25))-65)*Setup!$B$18+Setup!$B$16*1000,Setup!$B$16)+1)))</f>
      </c>
      <c r="U25" s="15">
        <f>IF(OR($A25="",$B25=""),"",IF(CODE(UPPER($B25))-64&gt;Setup!$B$17,"-",INDEX(Setup!$F$23:$AN$26,Setup!$B$19,MOD(U$7-Setup!$B$6-(CODE(UPPER($B25))-65)*Setup!$B$18+Setup!$B$16*1000,Setup!$B$16)+1)))</f>
      </c>
      <c r="V25" s="15">
        <f>IF(OR($A25="",$B25=""),"",IF(CODE(UPPER($B25))-64&gt;Setup!$B$17,"-",INDEX(Setup!$F$23:$AN$26,Setup!$B$19,MOD(V$7-Setup!$B$6-(CODE(UPPER($B25))-65)*Setup!$B$18+Setup!$B$16*1000,Setup!$B$16)+1)))</f>
      </c>
      <c r="W25" s="15">
        <f>IF(OR($A25="",$B25=""),"",IF(CODE(UPPER($B25))-64&gt;Setup!$B$17,"-",INDEX(Setup!$F$23:$AN$26,Setup!$B$19,MOD(W$7-Setup!$B$6-(CODE(UPPER($B25))-65)*Setup!$B$18+Setup!$B$16*1000,Setup!$B$16)+1)))</f>
      </c>
      <c r="X25" s="15">
        <f>IF(OR($A25="",$B25=""),"",IF(CODE(UPPER($B25))-64&gt;Setup!$B$17,"-",INDEX(Setup!$F$23:$AN$26,Setup!$B$19,MOD(X$7-Setup!$B$6-(CODE(UPPER($B25))-65)*Setup!$B$18+Setup!$B$16*1000,Setup!$B$16)+1)))</f>
      </c>
      <c r="Y25" s="15">
        <f>IF(OR($A25="",$B25=""),"",IF(CODE(UPPER($B25))-64&gt;Setup!$B$17,"-",INDEX(Setup!$F$23:$AN$26,Setup!$B$19,MOD(Y$7-Setup!$B$6-(CODE(UPPER($B25))-65)*Setup!$B$18+Setup!$B$16*1000,Setup!$B$16)+1)))</f>
      </c>
      <c r="Z25" s="15">
        <f>IF(OR($A25="",$B25=""),"",IF(CODE(UPPER($B25))-64&gt;Setup!$B$17,"-",INDEX(Setup!$F$23:$AN$26,Setup!$B$19,MOD(Z$7-Setup!$B$6-(CODE(UPPER($B25))-65)*Setup!$B$18+Setup!$B$16*1000,Setup!$B$16)+1)))</f>
      </c>
      <c r="AA25" s="15">
        <f>IF(OR($A25="",$B25=""),"",IF(CODE(UPPER($B25))-64&gt;Setup!$B$17,"-",INDEX(Setup!$F$23:$AN$26,Setup!$B$19,MOD(AA$7-Setup!$B$6-(CODE(UPPER($B25))-65)*Setup!$B$18+Setup!$B$16*1000,Setup!$B$16)+1)))</f>
      </c>
      <c r="AB25" s="15">
        <f>IF(OR($A25="",$B25=""),"",IF(CODE(UPPER($B25))-64&gt;Setup!$B$17,"-",INDEX(Setup!$F$23:$AN$26,Setup!$B$19,MOD(AB$7-Setup!$B$6-(CODE(UPPER($B25))-65)*Setup!$B$18+Setup!$B$16*1000,Setup!$B$16)+1)))</f>
      </c>
      <c r="AC25" s="15">
        <f>IF(OR($A25="",$B25=""),"",IF(CODE(UPPER($B25))-64&gt;Setup!$B$17,"-",INDEX(Setup!$F$23:$AN$26,Setup!$B$19,MOD(AC$7-Setup!$B$6-(CODE(UPPER($B25))-65)*Setup!$B$18+Setup!$B$16*1000,Setup!$B$16)+1)))</f>
      </c>
      <c r="AD25" s="15">
        <f>IF(OR($A25="",$B25=""),"",IF(CODE(UPPER($B25))-64&gt;Setup!$B$17,"-",INDEX(Setup!$F$23:$AN$26,Setup!$B$19,MOD(AD$7-Setup!$B$6-(CODE(UPPER($B25))-65)*Setup!$B$18+Setup!$B$16*1000,Setup!$B$16)+1)))</f>
      </c>
      <c r="AE25" s="15">
        <f>IF(OR($A25="",$B25=""),"",IF(CODE(UPPER($B25))-64&gt;Setup!$B$17,"-",INDEX(Setup!$F$23:$AN$26,Setup!$B$19,MOD(AE$7-Setup!$B$6-(CODE(UPPER($B25))-65)*Setup!$B$18+Setup!$B$16*1000,Setup!$B$16)+1)))</f>
      </c>
      <c r="AF25" s="17">
        <f>IF($A25="","",COUNTIF(D25:AE25,"D")+COUNTIF(D25:AE25,"N")+COUNTIF(D25:AE25,"M")+COUNTIF(D25:AE25,"A"))</f>
      </c>
      <c r="AG25" s="17">
        <f>IF($A25="","",(COUNTIF(D25:AE25,"D")+COUNTIF(D25:AE25,"N")+COUNTIF(D25:AE25,"M")+COUNTIF(D25:AE25,"A"))*Setup!$B$15)</f>
      </c>
    </row>
    <row r="26" spans="1:33" x14ac:dyDescent="0.25">
      <c r="A26" s="13">
        <f>IF(Guards!$A25="","",Guards!$A25)</f>
      </c>
      <c r="B26" s="5"/>
      <c r="C26" s="21"/>
      <c r="D26" s="15">
        <f>IF(OR($A26="",$B26=""),"",IF(CODE(UPPER($B26))-64&gt;Setup!$B$17,"-",INDEX(Setup!$F$23:$AN$26,Setup!$B$19,MOD(D$7-Setup!$B$6-(CODE(UPPER($B26))-65)*Setup!$B$18+Setup!$B$16*1000,Setup!$B$16)+1)))</f>
      </c>
      <c r="E26" s="15">
        <f>IF(OR($A26="",$B26=""),"",IF(CODE(UPPER($B26))-64&gt;Setup!$B$17,"-",INDEX(Setup!$F$23:$AN$26,Setup!$B$19,MOD(E$7-Setup!$B$6-(CODE(UPPER($B26))-65)*Setup!$B$18+Setup!$B$16*1000,Setup!$B$16)+1)))</f>
      </c>
      <c r="F26" s="15">
        <f>IF(OR($A26="",$B26=""),"",IF(CODE(UPPER($B26))-64&gt;Setup!$B$17,"-",INDEX(Setup!$F$23:$AN$26,Setup!$B$19,MOD(F$7-Setup!$B$6-(CODE(UPPER($B26))-65)*Setup!$B$18+Setup!$B$16*1000,Setup!$B$16)+1)))</f>
      </c>
      <c r="G26" s="15">
        <f>IF(OR($A26="",$B26=""),"",IF(CODE(UPPER($B26))-64&gt;Setup!$B$17,"-",INDEX(Setup!$F$23:$AN$26,Setup!$B$19,MOD(G$7-Setup!$B$6-(CODE(UPPER($B26))-65)*Setup!$B$18+Setup!$B$16*1000,Setup!$B$16)+1)))</f>
      </c>
      <c r="H26" s="15">
        <f>IF(OR($A26="",$B26=""),"",IF(CODE(UPPER($B26))-64&gt;Setup!$B$17,"-",INDEX(Setup!$F$23:$AN$26,Setup!$B$19,MOD(H$7-Setup!$B$6-(CODE(UPPER($B26))-65)*Setup!$B$18+Setup!$B$16*1000,Setup!$B$16)+1)))</f>
      </c>
      <c r="I26" s="15">
        <f>IF(OR($A26="",$B26=""),"",IF(CODE(UPPER($B26))-64&gt;Setup!$B$17,"-",INDEX(Setup!$F$23:$AN$26,Setup!$B$19,MOD(I$7-Setup!$B$6-(CODE(UPPER($B26))-65)*Setup!$B$18+Setup!$B$16*1000,Setup!$B$16)+1)))</f>
      </c>
      <c r="J26" s="15">
        <f>IF(OR($A26="",$B26=""),"",IF(CODE(UPPER($B26))-64&gt;Setup!$B$17,"-",INDEX(Setup!$F$23:$AN$26,Setup!$B$19,MOD(J$7-Setup!$B$6-(CODE(UPPER($B26))-65)*Setup!$B$18+Setup!$B$16*1000,Setup!$B$16)+1)))</f>
      </c>
      <c r="K26" s="15">
        <f>IF(OR($A26="",$B26=""),"",IF(CODE(UPPER($B26))-64&gt;Setup!$B$17,"-",INDEX(Setup!$F$23:$AN$26,Setup!$B$19,MOD(K$7-Setup!$B$6-(CODE(UPPER($B26))-65)*Setup!$B$18+Setup!$B$16*1000,Setup!$B$16)+1)))</f>
      </c>
      <c r="L26" s="15">
        <f>IF(OR($A26="",$B26=""),"",IF(CODE(UPPER($B26))-64&gt;Setup!$B$17,"-",INDEX(Setup!$F$23:$AN$26,Setup!$B$19,MOD(L$7-Setup!$B$6-(CODE(UPPER($B26))-65)*Setup!$B$18+Setup!$B$16*1000,Setup!$B$16)+1)))</f>
      </c>
      <c r="M26" s="15">
        <f>IF(OR($A26="",$B26=""),"",IF(CODE(UPPER($B26))-64&gt;Setup!$B$17,"-",INDEX(Setup!$F$23:$AN$26,Setup!$B$19,MOD(M$7-Setup!$B$6-(CODE(UPPER($B26))-65)*Setup!$B$18+Setup!$B$16*1000,Setup!$B$16)+1)))</f>
      </c>
      <c r="N26" s="15">
        <f>IF(OR($A26="",$B26=""),"",IF(CODE(UPPER($B26))-64&gt;Setup!$B$17,"-",INDEX(Setup!$F$23:$AN$26,Setup!$B$19,MOD(N$7-Setup!$B$6-(CODE(UPPER($B26))-65)*Setup!$B$18+Setup!$B$16*1000,Setup!$B$16)+1)))</f>
      </c>
      <c r="O26" s="15">
        <f>IF(OR($A26="",$B26=""),"",IF(CODE(UPPER($B26))-64&gt;Setup!$B$17,"-",INDEX(Setup!$F$23:$AN$26,Setup!$B$19,MOD(O$7-Setup!$B$6-(CODE(UPPER($B26))-65)*Setup!$B$18+Setup!$B$16*1000,Setup!$B$16)+1)))</f>
      </c>
      <c r="P26" s="15">
        <f>IF(OR($A26="",$B26=""),"",IF(CODE(UPPER($B26))-64&gt;Setup!$B$17,"-",INDEX(Setup!$F$23:$AN$26,Setup!$B$19,MOD(P$7-Setup!$B$6-(CODE(UPPER($B26))-65)*Setup!$B$18+Setup!$B$16*1000,Setup!$B$16)+1)))</f>
      </c>
      <c r="Q26" s="15">
        <f>IF(OR($A26="",$B26=""),"",IF(CODE(UPPER($B26))-64&gt;Setup!$B$17,"-",INDEX(Setup!$F$23:$AN$26,Setup!$B$19,MOD(Q$7-Setup!$B$6-(CODE(UPPER($B26))-65)*Setup!$B$18+Setup!$B$16*1000,Setup!$B$16)+1)))</f>
      </c>
      <c r="R26" s="15">
        <f>IF(OR($A26="",$B26=""),"",IF(CODE(UPPER($B26))-64&gt;Setup!$B$17,"-",INDEX(Setup!$F$23:$AN$26,Setup!$B$19,MOD(R$7-Setup!$B$6-(CODE(UPPER($B26))-65)*Setup!$B$18+Setup!$B$16*1000,Setup!$B$16)+1)))</f>
      </c>
      <c r="S26" s="15">
        <f>IF(OR($A26="",$B26=""),"",IF(CODE(UPPER($B26))-64&gt;Setup!$B$17,"-",INDEX(Setup!$F$23:$AN$26,Setup!$B$19,MOD(S$7-Setup!$B$6-(CODE(UPPER($B26))-65)*Setup!$B$18+Setup!$B$16*1000,Setup!$B$16)+1)))</f>
      </c>
      <c r="T26" s="15">
        <f>IF(OR($A26="",$B26=""),"",IF(CODE(UPPER($B26))-64&gt;Setup!$B$17,"-",INDEX(Setup!$F$23:$AN$26,Setup!$B$19,MOD(T$7-Setup!$B$6-(CODE(UPPER($B26))-65)*Setup!$B$18+Setup!$B$16*1000,Setup!$B$16)+1)))</f>
      </c>
      <c r="U26" s="15">
        <f>IF(OR($A26="",$B26=""),"",IF(CODE(UPPER($B26))-64&gt;Setup!$B$17,"-",INDEX(Setup!$F$23:$AN$26,Setup!$B$19,MOD(U$7-Setup!$B$6-(CODE(UPPER($B26))-65)*Setup!$B$18+Setup!$B$16*1000,Setup!$B$16)+1)))</f>
      </c>
      <c r="V26" s="15">
        <f>IF(OR($A26="",$B26=""),"",IF(CODE(UPPER($B26))-64&gt;Setup!$B$17,"-",INDEX(Setup!$F$23:$AN$26,Setup!$B$19,MOD(V$7-Setup!$B$6-(CODE(UPPER($B26))-65)*Setup!$B$18+Setup!$B$16*1000,Setup!$B$16)+1)))</f>
      </c>
      <c r="W26" s="15">
        <f>IF(OR($A26="",$B26=""),"",IF(CODE(UPPER($B26))-64&gt;Setup!$B$17,"-",INDEX(Setup!$F$23:$AN$26,Setup!$B$19,MOD(W$7-Setup!$B$6-(CODE(UPPER($B26))-65)*Setup!$B$18+Setup!$B$16*1000,Setup!$B$16)+1)))</f>
      </c>
      <c r="X26" s="15">
        <f>IF(OR($A26="",$B26=""),"",IF(CODE(UPPER($B26))-64&gt;Setup!$B$17,"-",INDEX(Setup!$F$23:$AN$26,Setup!$B$19,MOD(X$7-Setup!$B$6-(CODE(UPPER($B26))-65)*Setup!$B$18+Setup!$B$16*1000,Setup!$B$16)+1)))</f>
      </c>
      <c r="Y26" s="15">
        <f>IF(OR($A26="",$B26=""),"",IF(CODE(UPPER($B26))-64&gt;Setup!$B$17,"-",INDEX(Setup!$F$23:$AN$26,Setup!$B$19,MOD(Y$7-Setup!$B$6-(CODE(UPPER($B26))-65)*Setup!$B$18+Setup!$B$16*1000,Setup!$B$16)+1)))</f>
      </c>
      <c r="Z26" s="15">
        <f>IF(OR($A26="",$B26=""),"",IF(CODE(UPPER($B26))-64&gt;Setup!$B$17,"-",INDEX(Setup!$F$23:$AN$26,Setup!$B$19,MOD(Z$7-Setup!$B$6-(CODE(UPPER($B26))-65)*Setup!$B$18+Setup!$B$16*1000,Setup!$B$16)+1)))</f>
      </c>
      <c r="AA26" s="15">
        <f>IF(OR($A26="",$B26=""),"",IF(CODE(UPPER($B26))-64&gt;Setup!$B$17,"-",INDEX(Setup!$F$23:$AN$26,Setup!$B$19,MOD(AA$7-Setup!$B$6-(CODE(UPPER($B26))-65)*Setup!$B$18+Setup!$B$16*1000,Setup!$B$16)+1)))</f>
      </c>
      <c r="AB26" s="15">
        <f>IF(OR($A26="",$B26=""),"",IF(CODE(UPPER($B26))-64&gt;Setup!$B$17,"-",INDEX(Setup!$F$23:$AN$26,Setup!$B$19,MOD(AB$7-Setup!$B$6-(CODE(UPPER($B26))-65)*Setup!$B$18+Setup!$B$16*1000,Setup!$B$16)+1)))</f>
      </c>
      <c r="AC26" s="15">
        <f>IF(OR($A26="",$B26=""),"",IF(CODE(UPPER($B26))-64&gt;Setup!$B$17,"-",INDEX(Setup!$F$23:$AN$26,Setup!$B$19,MOD(AC$7-Setup!$B$6-(CODE(UPPER($B26))-65)*Setup!$B$18+Setup!$B$16*1000,Setup!$B$16)+1)))</f>
      </c>
      <c r="AD26" s="15">
        <f>IF(OR($A26="",$B26=""),"",IF(CODE(UPPER($B26))-64&gt;Setup!$B$17,"-",INDEX(Setup!$F$23:$AN$26,Setup!$B$19,MOD(AD$7-Setup!$B$6-(CODE(UPPER($B26))-65)*Setup!$B$18+Setup!$B$16*1000,Setup!$B$16)+1)))</f>
      </c>
      <c r="AE26" s="15">
        <f>IF(OR($A26="",$B26=""),"",IF(CODE(UPPER($B26))-64&gt;Setup!$B$17,"-",INDEX(Setup!$F$23:$AN$26,Setup!$B$19,MOD(AE$7-Setup!$B$6-(CODE(UPPER($B26))-65)*Setup!$B$18+Setup!$B$16*1000,Setup!$B$16)+1)))</f>
      </c>
      <c r="AF26" s="14">
        <f>IF($A26="","",COUNTIF(D26:AE26,"D")+COUNTIF(D26:AE26,"N")+COUNTIF(D26:AE26,"M")+COUNTIF(D26:AE26,"A"))</f>
      </c>
      <c r="AG26" s="14">
        <f>IF($A26="","",(COUNTIF(D26:AE26,"D")+COUNTIF(D26:AE26,"N")+COUNTIF(D26:AE26,"M")+COUNTIF(D26:AE26,"A"))*Setup!$B$15)</f>
      </c>
    </row>
    <row r="27" spans="1:33" x14ac:dyDescent="0.25">
      <c r="A27" s="16">
        <f>IF(Guards!$A26="","",Guards!$A26)</f>
      </c>
      <c r="B27" s="5"/>
      <c r="C27" s="21"/>
      <c r="D27" s="15">
        <f>IF(OR($A27="",$B27=""),"",IF(CODE(UPPER($B27))-64&gt;Setup!$B$17,"-",INDEX(Setup!$F$23:$AN$26,Setup!$B$19,MOD(D$7-Setup!$B$6-(CODE(UPPER($B27))-65)*Setup!$B$18+Setup!$B$16*1000,Setup!$B$16)+1)))</f>
      </c>
      <c r="E27" s="15">
        <f>IF(OR($A27="",$B27=""),"",IF(CODE(UPPER($B27))-64&gt;Setup!$B$17,"-",INDEX(Setup!$F$23:$AN$26,Setup!$B$19,MOD(E$7-Setup!$B$6-(CODE(UPPER($B27))-65)*Setup!$B$18+Setup!$B$16*1000,Setup!$B$16)+1)))</f>
      </c>
      <c r="F27" s="15">
        <f>IF(OR($A27="",$B27=""),"",IF(CODE(UPPER($B27))-64&gt;Setup!$B$17,"-",INDEX(Setup!$F$23:$AN$26,Setup!$B$19,MOD(F$7-Setup!$B$6-(CODE(UPPER($B27))-65)*Setup!$B$18+Setup!$B$16*1000,Setup!$B$16)+1)))</f>
      </c>
      <c r="G27" s="15">
        <f>IF(OR($A27="",$B27=""),"",IF(CODE(UPPER($B27))-64&gt;Setup!$B$17,"-",INDEX(Setup!$F$23:$AN$26,Setup!$B$19,MOD(G$7-Setup!$B$6-(CODE(UPPER($B27))-65)*Setup!$B$18+Setup!$B$16*1000,Setup!$B$16)+1)))</f>
      </c>
      <c r="H27" s="15">
        <f>IF(OR($A27="",$B27=""),"",IF(CODE(UPPER($B27))-64&gt;Setup!$B$17,"-",INDEX(Setup!$F$23:$AN$26,Setup!$B$19,MOD(H$7-Setup!$B$6-(CODE(UPPER($B27))-65)*Setup!$B$18+Setup!$B$16*1000,Setup!$B$16)+1)))</f>
      </c>
      <c r="I27" s="15">
        <f>IF(OR($A27="",$B27=""),"",IF(CODE(UPPER($B27))-64&gt;Setup!$B$17,"-",INDEX(Setup!$F$23:$AN$26,Setup!$B$19,MOD(I$7-Setup!$B$6-(CODE(UPPER($B27))-65)*Setup!$B$18+Setup!$B$16*1000,Setup!$B$16)+1)))</f>
      </c>
      <c r="J27" s="15">
        <f>IF(OR($A27="",$B27=""),"",IF(CODE(UPPER($B27))-64&gt;Setup!$B$17,"-",INDEX(Setup!$F$23:$AN$26,Setup!$B$19,MOD(J$7-Setup!$B$6-(CODE(UPPER($B27))-65)*Setup!$B$18+Setup!$B$16*1000,Setup!$B$16)+1)))</f>
      </c>
      <c r="K27" s="15">
        <f>IF(OR($A27="",$B27=""),"",IF(CODE(UPPER($B27))-64&gt;Setup!$B$17,"-",INDEX(Setup!$F$23:$AN$26,Setup!$B$19,MOD(K$7-Setup!$B$6-(CODE(UPPER($B27))-65)*Setup!$B$18+Setup!$B$16*1000,Setup!$B$16)+1)))</f>
      </c>
      <c r="L27" s="15">
        <f>IF(OR($A27="",$B27=""),"",IF(CODE(UPPER($B27))-64&gt;Setup!$B$17,"-",INDEX(Setup!$F$23:$AN$26,Setup!$B$19,MOD(L$7-Setup!$B$6-(CODE(UPPER($B27))-65)*Setup!$B$18+Setup!$B$16*1000,Setup!$B$16)+1)))</f>
      </c>
      <c r="M27" s="15">
        <f>IF(OR($A27="",$B27=""),"",IF(CODE(UPPER($B27))-64&gt;Setup!$B$17,"-",INDEX(Setup!$F$23:$AN$26,Setup!$B$19,MOD(M$7-Setup!$B$6-(CODE(UPPER($B27))-65)*Setup!$B$18+Setup!$B$16*1000,Setup!$B$16)+1)))</f>
      </c>
      <c r="N27" s="15">
        <f>IF(OR($A27="",$B27=""),"",IF(CODE(UPPER($B27))-64&gt;Setup!$B$17,"-",INDEX(Setup!$F$23:$AN$26,Setup!$B$19,MOD(N$7-Setup!$B$6-(CODE(UPPER($B27))-65)*Setup!$B$18+Setup!$B$16*1000,Setup!$B$16)+1)))</f>
      </c>
      <c r="O27" s="15">
        <f>IF(OR($A27="",$B27=""),"",IF(CODE(UPPER($B27))-64&gt;Setup!$B$17,"-",INDEX(Setup!$F$23:$AN$26,Setup!$B$19,MOD(O$7-Setup!$B$6-(CODE(UPPER($B27))-65)*Setup!$B$18+Setup!$B$16*1000,Setup!$B$16)+1)))</f>
      </c>
      <c r="P27" s="15">
        <f>IF(OR($A27="",$B27=""),"",IF(CODE(UPPER($B27))-64&gt;Setup!$B$17,"-",INDEX(Setup!$F$23:$AN$26,Setup!$B$19,MOD(P$7-Setup!$B$6-(CODE(UPPER($B27))-65)*Setup!$B$18+Setup!$B$16*1000,Setup!$B$16)+1)))</f>
      </c>
      <c r="Q27" s="15">
        <f>IF(OR($A27="",$B27=""),"",IF(CODE(UPPER($B27))-64&gt;Setup!$B$17,"-",INDEX(Setup!$F$23:$AN$26,Setup!$B$19,MOD(Q$7-Setup!$B$6-(CODE(UPPER($B27))-65)*Setup!$B$18+Setup!$B$16*1000,Setup!$B$16)+1)))</f>
      </c>
      <c r="R27" s="15">
        <f>IF(OR($A27="",$B27=""),"",IF(CODE(UPPER($B27))-64&gt;Setup!$B$17,"-",INDEX(Setup!$F$23:$AN$26,Setup!$B$19,MOD(R$7-Setup!$B$6-(CODE(UPPER($B27))-65)*Setup!$B$18+Setup!$B$16*1000,Setup!$B$16)+1)))</f>
      </c>
      <c r="S27" s="15">
        <f>IF(OR($A27="",$B27=""),"",IF(CODE(UPPER($B27))-64&gt;Setup!$B$17,"-",INDEX(Setup!$F$23:$AN$26,Setup!$B$19,MOD(S$7-Setup!$B$6-(CODE(UPPER($B27))-65)*Setup!$B$18+Setup!$B$16*1000,Setup!$B$16)+1)))</f>
      </c>
      <c r="T27" s="15">
        <f>IF(OR($A27="",$B27=""),"",IF(CODE(UPPER($B27))-64&gt;Setup!$B$17,"-",INDEX(Setup!$F$23:$AN$26,Setup!$B$19,MOD(T$7-Setup!$B$6-(CODE(UPPER($B27))-65)*Setup!$B$18+Setup!$B$16*1000,Setup!$B$16)+1)))</f>
      </c>
      <c r="U27" s="15">
        <f>IF(OR($A27="",$B27=""),"",IF(CODE(UPPER($B27))-64&gt;Setup!$B$17,"-",INDEX(Setup!$F$23:$AN$26,Setup!$B$19,MOD(U$7-Setup!$B$6-(CODE(UPPER($B27))-65)*Setup!$B$18+Setup!$B$16*1000,Setup!$B$16)+1)))</f>
      </c>
      <c r="V27" s="15">
        <f>IF(OR($A27="",$B27=""),"",IF(CODE(UPPER($B27))-64&gt;Setup!$B$17,"-",INDEX(Setup!$F$23:$AN$26,Setup!$B$19,MOD(V$7-Setup!$B$6-(CODE(UPPER($B27))-65)*Setup!$B$18+Setup!$B$16*1000,Setup!$B$16)+1)))</f>
      </c>
      <c r="W27" s="15">
        <f>IF(OR($A27="",$B27=""),"",IF(CODE(UPPER($B27))-64&gt;Setup!$B$17,"-",INDEX(Setup!$F$23:$AN$26,Setup!$B$19,MOD(W$7-Setup!$B$6-(CODE(UPPER($B27))-65)*Setup!$B$18+Setup!$B$16*1000,Setup!$B$16)+1)))</f>
      </c>
      <c r="X27" s="15">
        <f>IF(OR($A27="",$B27=""),"",IF(CODE(UPPER($B27))-64&gt;Setup!$B$17,"-",INDEX(Setup!$F$23:$AN$26,Setup!$B$19,MOD(X$7-Setup!$B$6-(CODE(UPPER($B27))-65)*Setup!$B$18+Setup!$B$16*1000,Setup!$B$16)+1)))</f>
      </c>
      <c r="Y27" s="15">
        <f>IF(OR($A27="",$B27=""),"",IF(CODE(UPPER($B27))-64&gt;Setup!$B$17,"-",INDEX(Setup!$F$23:$AN$26,Setup!$B$19,MOD(Y$7-Setup!$B$6-(CODE(UPPER($B27))-65)*Setup!$B$18+Setup!$B$16*1000,Setup!$B$16)+1)))</f>
      </c>
      <c r="Z27" s="15">
        <f>IF(OR($A27="",$B27=""),"",IF(CODE(UPPER($B27))-64&gt;Setup!$B$17,"-",INDEX(Setup!$F$23:$AN$26,Setup!$B$19,MOD(Z$7-Setup!$B$6-(CODE(UPPER($B27))-65)*Setup!$B$18+Setup!$B$16*1000,Setup!$B$16)+1)))</f>
      </c>
      <c r="AA27" s="15">
        <f>IF(OR($A27="",$B27=""),"",IF(CODE(UPPER($B27))-64&gt;Setup!$B$17,"-",INDEX(Setup!$F$23:$AN$26,Setup!$B$19,MOD(AA$7-Setup!$B$6-(CODE(UPPER($B27))-65)*Setup!$B$18+Setup!$B$16*1000,Setup!$B$16)+1)))</f>
      </c>
      <c r="AB27" s="15">
        <f>IF(OR($A27="",$B27=""),"",IF(CODE(UPPER($B27))-64&gt;Setup!$B$17,"-",INDEX(Setup!$F$23:$AN$26,Setup!$B$19,MOD(AB$7-Setup!$B$6-(CODE(UPPER($B27))-65)*Setup!$B$18+Setup!$B$16*1000,Setup!$B$16)+1)))</f>
      </c>
      <c r="AC27" s="15">
        <f>IF(OR($A27="",$B27=""),"",IF(CODE(UPPER($B27))-64&gt;Setup!$B$17,"-",INDEX(Setup!$F$23:$AN$26,Setup!$B$19,MOD(AC$7-Setup!$B$6-(CODE(UPPER($B27))-65)*Setup!$B$18+Setup!$B$16*1000,Setup!$B$16)+1)))</f>
      </c>
      <c r="AD27" s="15">
        <f>IF(OR($A27="",$B27=""),"",IF(CODE(UPPER($B27))-64&gt;Setup!$B$17,"-",INDEX(Setup!$F$23:$AN$26,Setup!$B$19,MOD(AD$7-Setup!$B$6-(CODE(UPPER($B27))-65)*Setup!$B$18+Setup!$B$16*1000,Setup!$B$16)+1)))</f>
      </c>
      <c r="AE27" s="15">
        <f>IF(OR($A27="",$B27=""),"",IF(CODE(UPPER($B27))-64&gt;Setup!$B$17,"-",INDEX(Setup!$F$23:$AN$26,Setup!$B$19,MOD(AE$7-Setup!$B$6-(CODE(UPPER($B27))-65)*Setup!$B$18+Setup!$B$16*1000,Setup!$B$16)+1)))</f>
      </c>
      <c r="AF27" s="17">
        <f>IF($A27="","",COUNTIF(D27:AE27,"D")+COUNTIF(D27:AE27,"N")+COUNTIF(D27:AE27,"M")+COUNTIF(D27:AE27,"A"))</f>
      </c>
      <c r="AG27" s="17">
        <f>IF($A27="","",(COUNTIF(D27:AE27,"D")+COUNTIF(D27:AE27,"N")+COUNTIF(D27:AE27,"M")+COUNTIF(D27:AE27,"A"))*Setup!$B$15)</f>
      </c>
    </row>
    <row r="28" spans="1:33" x14ac:dyDescent="0.25">
      <c r="A28" s="13">
        <f>IF(Guards!$A27="","",Guards!$A27)</f>
      </c>
      <c r="B28" s="5"/>
      <c r="C28" s="21"/>
      <c r="D28" s="15">
        <f>IF(OR($A28="",$B28=""),"",IF(CODE(UPPER($B28))-64&gt;Setup!$B$17,"-",INDEX(Setup!$F$23:$AN$26,Setup!$B$19,MOD(D$7-Setup!$B$6-(CODE(UPPER($B28))-65)*Setup!$B$18+Setup!$B$16*1000,Setup!$B$16)+1)))</f>
      </c>
      <c r="E28" s="15">
        <f>IF(OR($A28="",$B28=""),"",IF(CODE(UPPER($B28))-64&gt;Setup!$B$17,"-",INDEX(Setup!$F$23:$AN$26,Setup!$B$19,MOD(E$7-Setup!$B$6-(CODE(UPPER($B28))-65)*Setup!$B$18+Setup!$B$16*1000,Setup!$B$16)+1)))</f>
      </c>
      <c r="F28" s="15">
        <f>IF(OR($A28="",$B28=""),"",IF(CODE(UPPER($B28))-64&gt;Setup!$B$17,"-",INDEX(Setup!$F$23:$AN$26,Setup!$B$19,MOD(F$7-Setup!$B$6-(CODE(UPPER($B28))-65)*Setup!$B$18+Setup!$B$16*1000,Setup!$B$16)+1)))</f>
      </c>
      <c r="G28" s="15">
        <f>IF(OR($A28="",$B28=""),"",IF(CODE(UPPER($B28))-64&gt;Setup!$B$17,"-",INDEX(Setup!$F$23:$AN$26,Setup!$B$19,MOD(G$7-Setup!$B$6-(CODE(UPPER($B28))-65)*Setup!$B$18+Setup!$B$16*1000,Setup!$B$16)+1)))</f>
      </c>
      <c r="H28" s="15">
        <f>IF(OR($A28="",$B28=""),"",IF(CODE(UPPER($B28))-64&gt;Setup!$B$17,"-",INDEX(Setup!$F$23:$AN$26,Setup!$B$19,MOD(H$7-Setup!$B$6-(CODE(UPPER($B28))-65)*Setup!$B$18+Setup!$B$16*1000,Setup!$B$16)+1)))</f>
      </c>
      <c r="I28" s="15">
        <f>IF(OR($A28="",$B28=""),"",IF(CODE(UPPER($B28))-64&gt;Setup!$B$17,"-",INDEX(Setup!$F$23:$AN$26,Setup!$B$19,MOD(I$7-Setup!$B$6-(CODE(UPPER($B28))-65)*Setup!$B$18+Setup!$B$16*1000,Setup!$B$16)+1)))</f>
      </c>
      <c r="J28" s="15">
        <f>IF(OR($A28="",$B28=""),"",IF(CODE(UPPER($B28))-64&gt;Setup!$B$17,"-",INDEX(Setup!$F$23:$AN$26,Setup!$B$19,MOD(J$7-Setup!$B$6-(CODE(UPPER($B28))-65)*Setup!$B$18+Setup!$B$16*1000,Setup!$B$16)+1)))</f>
      </c>
      <c r="K28" s="15">
        <f>IF(OR($A28="",$B28=""),"",IF(CODE(UPPER($B28))-64&gt;Setup!$B$17,"-",INDEX(Setup!$F$23:$AN$26,Setup!$B$19,MOD(K$7-Setup!$B$6-(CODE(UPPER($B28))-65)*Setup!$B$18+Setup!$B$16*1000,Setup!$B$16)+1)))</f>
      </c>
      <c r="L28" s="15">
        <f>IF(OR($A28="",$B28=""),"",IF(CODE(UPPER($B28))-64&gt;Setup!$B$17,"-",INDEX(Setup!$F$23:$AN$26,Setup!$B$19,MOD(L$7-Setup!$B$6-(CODE(UPPER($B28))-65)*Setup!$B$18+Setup!$B$16*1000,Setup!$B$16)+1)))</f>
      </c>
      <c r="M28" s="15">
        <f>IF(OR($A28="",$B28=""),"",IF(CODE(UPPER($B28))-64&gt;Setup!$B$17,"-",INDEX(Setup!$F$23:$AN$26,Setup!$B$19,MOD(M$7-Setup!$B$6-(CODE(UPPER($B28))-65)*Setup!$B$18+Setup!$B$16*1000,Setup!$B$16)+1)))</f>
      </c>
      <c r="N28" s="15">
        <f>IF(OR($A28="",$B28=""),"",IF(CODE(UPPER($B28))-64&gt;Setup!$B$17,"-",INDEX(Setup!$F$23:$AN$26,Setup!$B$19,MOD(N$7-Setup!$B$6-(CODE(UPPER($B28))-65)*Setup!$B$18+Setup!$B$16*1000,Setup!$B$16)+1)))</f>
      </c>
      <c r="O28" s="15">
        <f>IF(OR($A28="",$B28=""),"",IF(CODE(UPPER($B28))-64&gt;Setup!$B$17,"-",INDEX(Setup!$F$23:$AN$26,Setup!$B$19,MOD(O$7-Setup!$B$6-(CODE(UPPER($B28))-65)*Setup!$B$18+Setup!$B$16*1000,Setup!$B$16)+1)))</f>
      </c>
      <c r="P28" s="15">
        <f>IF(OR($A28="",$B28=""),"",IF(CODE(UPPER($B28))-64&gt;Setup!$B$17,"-",INDEX(Setup!$F$23:$AN$26,Setup!$B$19,MOD(P$7-Setup!$B$6-(CODE(UPPER($B28))-65)*Setup!$B$18+Setup!$B$16*1000,Setup!$B$16)+1)))</f>
      </c>
      <c r="Q28" s="15">
        <f>IF(OR($A28="",$B28=""),"",IF(CODE(UPPER($B28))-64&gt;Setup!$B$17,"-",INDEX(Setup!$F$23:$AN$26,Setup!$B$19,MOD(Q$7-Setup!$B$6-(CODE(UPPER($B28))-65)*Setup!$B$18+Setup!$B$16*1000,Setup!$B$16)+1)))</f>
      </c>
      <c r="R28" s="15">
        <f>IF(OR($A28="",$B28=""),"",IF(CODE(UPPER($B28))-64&gt;Setup!$B$17,"-",INDEX(Setup!$F$23:$AN$26,Setup!$B$19,MOD(R$7-Setup!$B$6-(CODE(UPPER($B28))-65)*Setup!$B$18+Setup!$B$16*1000,Setup!$B$16)+1)))</f>
      </c>
      <c r="S28" s="15">
        <f>IF(OR($A28="",$B28=""),"",IF(CODE(UPPER($B28))-64&gt;Setup!$B$17,"-",INDEX(Setup!$F$23:$AN$26,Setup!$B$19,MOD(S$7-Setup!$B$6-(CODE(UPPER($B28))-65)*Setup!$B$18+Setup!$B$16*1000,Setup!$B$16)+1)))</f>
      </c>
      <c r="T28" s="15">
        <f>IF(OR($A28="",$B28=""),"",IF(CODE(UPPER($B28))-64&gt;Setup!$B$17,"-",INDEX(Setup!$F$23:$AN$26,Setup!$B$19,MOD(T$7-Setup!$B$6-(CODE(UPPER($B28))-65)*Setup!$B$18+Setup!$B$16*1000,Setup!$B$16)+1)))</f>
      </c>
      <c r="U28" s="15">
        <f>IF(OR($A28="",$B28=""),"",IF(CODE(UPPER($B28))-64&gt;Setup!$B$17,"-",INDEX(Setup!$F$23:$AN$26,Setup!$B$19,MOD(U$7-Setup!$B$6-(CODE(UPPER($B28))-65)*Setup!$B$18+Setup!$B$16*1000,Setup!$B$16)+1)))</f>
      </c>
      <c r="V28" s="15">
        <f>IF(OR($A28="",$B28=""),"",IF(CODE(UPPER($B28))-64&gt;Setup!$B$17,"-",INDEX(Setup!$F$23:$AN$26,Setup!$B$19,MOD(V$7-Setup!$B$6-(CODE(UPPER($B28))-65)*Setup!$B$18+Setup!$B$16*1000,Setup!$B$16)+1)))</f>
      </c>
      <c r="W28" s="15">
        <f>IF(OR($A28="",$B28=""),"",IF(CODE(UPPER($B28))-64&gt;Setup!$B$17,"-",INDEX(Setup!$F$23:$AN$26,Setup!$B$19,MOD(W$7-Setup!$B$6-(CODE(UPPER($B28))-65)*Setup!$B$18+Setup!$B$16*1000,Setup!$B$16)+1)))</f>
      </c>
      <c r="X28" s="15">
        <f>IF(OR($A28="",$B28=""),"",IF(CODE(UPPER($B28))-64&gt;Setup!$B$17,"-",INDEX(Setup!$F$23:$AN$26,Setup!$B$19,MOD(X$7-Setup!$B$6-(CODE(UPPER($B28))-65)*Setup!$B$18+Setup!$B$16*1000,Setup!$B$16)+1)))</f>
      </c>
      <c r="Y28" s="15">
        <f>IF(OR($A28="",$B28=""),"",IF(CODE(UPPER($B28))-64&gt;Setup!$B$17,"-",INDEX(Setup!$F$23:$AN$26,Setup!$B$19,MOD(Y$7-Setup!$B$6-(CODE(UPPER($B28))-65)*Setup!$B$18+Setup!$B$16*1000,Setup!$B$16)+1)))</f>
      </c>
      <c r="Z28" s="15">
        <f>IF(OR($A28="",$B28=""),"",IF(CODE(UPPER($B28))-64&gt;Setup!$B$17,"-",INDEX(Setup!$F$23:$AN$26,Setup!$B$19,MOD(Z$7-Setup!$B$6-(CODE(UPPER($B28))-65)*Setup!$B$18+Setup!$B$16*1000,Setup!$B$16)+1)))</f>
      </c>
      <c r="AA28" s="15">
        <f>IF(OR($A28="",$B28=""),"",IF(CODE(UPPER($B28))-64&gt;Setup!$B$17,"-",INDEX(Setup!$F$23:$AN$26,Setup!$B$19,MOD(AA$7-Setup!$B$6-(CODE(UPPER($B28))-65)*Setup!$B$18+Setup!$B$16*1000,Setup!$B$16)+1)))</f>
      </c>
      <c r="AB28" s="15">
        <f>IF(OR($A28="",$B28=""),"",IF(CODE(UPPER($B28))-64&gt;Setup!$B$17,"-",INDEX(Setup!$F$23:$AN$26,Setup!$B$19,MOD(AB$7-Setup!$B$6-(CODE(UPPER($B28))-65)*Setup!$B$18+Setup!$B$16*1000,Setup!$B$16)+1)))</f>
      </c>
      <c r="AC28" s="15">
        <f>IF(OR($A28="",$B28=""),"",IF(CODE(UPPER($B28))-64&gt;Setup!$B$17,"-",INDEX(Setup!$F$23:$AN$26,Setup!$B$19,MOD(AC$7-Setup!$B$6-(CODE(UPPER($B28))-65)*Setup!$B$18+Setup!$B$16*1000,Setup!$B$16)+1)))</f>
      </c>
      <c r="AD28" s="15">
        <f>IF(OR($A28="",$B28=""),"",IF(CODE(UPPER($B28))-64&gt;Setup!$B$17,"-",INDEX(Setup!$F$23:$AN$26,Setup!$B$19,MOD(AD$7-Setup!$B$6-(CODE(UPPER($B28))-65)*Setup!$B$18+Setup!$B$16*1000,Setup!$B$16)+1)))</f>
      </c>
      <c r="AE28" s="15">
        <f>IF(OR($A28="",$B28=""),"",IF(CODE(UPPER($B28))-64&gt;Setup!$B$17,"-",INDEX(Setup!$F$23:$AN$26,Setup!$B$19,MOD(AE$7-Setup!$B$6-(CODE(UPPER($B28))-65)*Setup!$B$18+Setup!$B$16*1000,Setup!$B$16)+1)))</f>
      </c>
      <c r="AF28" s="14">
        <f>IF($A28="","",COUNTIF(D28:AE28,"D")+COUNTIF(D28:AE28,"N")+COUNTIF(D28:AE28,"M")+COUNTIF(D28:AE28,"A"))</f>
      </c>
      <c r="AG28" s="14">
        <f>IF($A28="","",(COUNTIF(D28:AE28,"D")+COUNTIF(D28:AE28,"N")+COUNTIF(D28:AE28,"M")+COUNTIF(D28:AE28,"A"))*Setup!$B$15)</f>
      </c>
    </row>
    <row r="29" spans="1:33" x14ac:dyDescent="0.25">
      <c r="A29" s="16">
        <f>IF(Guards!$A28="","",Guards!$A28)</f>
      </c>
      <c r="B29" s="5"/>
      <c r="C29" s="21"/>
      <c r="D29" s="15">
        <f>IF(OR($A29="",$B29=""),"",IF(CODE(UPPER($B29))-64&gt;Setup!$B$17,"-",INDEX(Setup!$F$23:$AN$26,Setup!$B$19,MOD(D$7-Setup!$B$6-(CODE(UPPER($B29))-65)*Setup!$B$18+Setup!$B$16*1000,Setup!$B$16)+1)))</f>
      </c>
      <c r="E29" s="15">
        <f>IF(OR($A29="",$B29=""),"",IF(CODE(UPPER($B29))-64&gt;Setup!$B$17,"-",INDEX(Setup!$F$23:$AN$26,Setup!$B$19,MOD(E$7-Setup!$B$6-(CODE(UPPER($B29))-65)*Setup!$B$18+Setup!$B$16*1000,Setup!$B$16)+1)))</f>
      </c>
      <c r="F29" s="15">
        <f>IF(OR($A29="",$B29=""),"",IF(CODE(UPPER($B29))-64&gt;Setup!$B$17,"-",INDEX(Setup!$F$23:$AN$26,Setup!$B$19,MOD(F$7-Setup!$B$6-(CODE(UPPER($B29))-65)*Setup!$B$18+Setup!$B$16*1000,Setup!$B$16)+1)))</f>
      </c>
      <c r="G29" s="15">
        <f>IF(OR($A29="",$B29=""),"",IF(CODE(UPPER($B29))-64&gt;Setup!$B$17,"-",INDEX(Setup!$F$23:$AN$26,Setup!$B$19,MOD(G$7-Setup!$B$6-(CODE(UPPER($B29))-65)*Setup!$B$18+Setup!$B$16*1000,Setup!$B$16)+1)))</f>
      </c>
      <c r="H29" s="15">
        <f>IF(OR($A29="",$B29=""),"",IF(CODE(UPPER($B29))-64&gt;Setup!$B$17,"-",INDEX(Setup!$F$23:$AN$26,Setup!$B$19,MOD(H$7-Setup!$B$6-(CODE(UPPER($B29))-65)*Setup!$B$18+Setup!$B$16*1000,Setup!$B$16)+1)))</f>
      </c>
      <c r="I29" s="15">
        <f>IF(OR($A29="",$B29=""),"",IF(CODE(UPPER($B29))-64&gt;Setup!$B$17,"-",INDEX(Setup!$F$23:$AN$26,Setup!$B$19,MOD(I$7-Setup!$B$6-(CODE(UPPER($B29))-65)*Setup!$B$18+Setup!$B$16*1000,Setup!$B$16)+1)))</f>
      </c>
      <c r="J29" s="15">
        <f>IF(OR($A29="",$B29=""),"",IF(CODE(UPPER($B29))-64&gt;Setup!$B$17,"-",INDEX(Setup!$F$23:$AN$26,Setup!$B$19,MOD(J$7-Setup!$B$6-(CODE(UPPER($B29))-65)*Setup!$B$18+Setup!$B$16*1000,Setup!$B$16)+1)))</f>
      </c>
      <c r="K29" s="15">
        <f>IF(OR($A29="",$B29=""),"",IF(CODE(UPPER($B29))-64&gt;Setup!$B$17,"-",INDEX(Setup!$F$23:$AN$26,Setup!$B$19,MOD(K$7-Setup!$B$6-(CODE(UPPER($B29))-65)*Setup!$B$18+Setup!$B$16*1000,Setup!$B$16)+1)))</f>
      </c>
      <c r="L29" s="15">
        <f>IF(OR($A29="",$B29=""),"",IF(CODE(UPPER($B29))-64&gt;Setup!$B$17,"-",INDEX(Setup!$F$23:$AN$26,Setup!$B$19,MOD(L$7-Setup!$B$6-(CODE(UPPER($B29))-65)*Setup!$B$18+Setup!$B$16*1000,Setup!$B$16)+1)))</f>
      </c>
      <c r="M29" s="15">
        <f>IF(OR($A29="",$B29=""),"",IF(CODE(UPPER($B29))-64&gt;Setup!$B$17,"-",INDEX(Setup!$F$23:$AN$26,Setup!$B$19,MOD(M$7-Setup!$B$6-(CODE(UPPER($B29))-65)*Setup!$B$18+Setup!$B$16*1000,Setup!$B$16)+1)))</f>
      </c>
      <c r="N29" s="15">
        <f>IF(OR($A29="",$B29=""),"",IF(CODE(UPPER($B29))-64&gt;Setup!$B$17,"-",INDEX(Setup!$F$23:$AN$26,Setup!$B$19,MOD(N$7-Setup!$B$6-(CODE(UPPER($B29))-65)*Setup!$B$18+Setup!$B$16*1000,Setup!$B$16)+1)))</f>
      </c>
      <c r="O29" s="15">
        <f>IF(OR($A29="",$B29=""),"",IF(CODE(UPPER($B29))-64&gt;Setup!$B$17,"-",INDEX(Setup!$F$23:$AN$26,Setup!$B$19,MOD(O$7-Setup!$B$6-(CODE(UPPER($B29))-65)*Setup!$B$18+Setup!$B$16*1000,Setup!$B$16)+1)))</f>
      </c>
      <c r="P29" s="15">
        <f>IF(OR($A29="",$B29=""),"",IF(CODE(UPPER($B29))-64&gt;Setup!$B$17,"-",INDEX(Setup!$F$23:$AN$26,Setup!$B$19,MOD(P$7-Setup!$B$6-(CODE(UPPER($B29))-65)*Setup!$B$18+Setup!$B$16*1000,Setup!$B$16)+1)))</f>
      </c>
      <c r="Q29" s="15">
        <f>IF(OR($A29="",$B29=""),"",IF(CODE(UPPER($B29))-64&gt;Setup!$B$17,"-",INDEX(Setup!$F$23:$AN$26,Setup!$B$19,MOD(Q$7-Setup!$B$6-(CODE(UPPER($B29))-65)*Setup!$B$18+Setup!$B$16*1000,Setup!$B$16)+1)))</f>
      </c>
      <c r="R29" s="15">
        <f>IF(OR($A29="",$B29=""),"",IF(CODE(UPPER($B29))-64&gt;Setup!$B$17,"-",INDEX(Setup!$F$23:$AN$26,Setup!$B$19,MOD(R$7-Setup!$B$6-(CODE(UPPER($B29))-65)*Setup!$B$18+Setup!$B$16*1000,Setup!$B$16)+1)))</f>
      </c>
      <c r="S29" s="15">
        <f>IF(OR($A29="",$B29=""),"",IF(CODE(UPPER($B29))-64&gt;Setup!$B$17,"-",INDEX(Setup!$F$23:$AN$26,Setup!$B$19,MOD(S$7-Setup!$B$6-(CODE(UPPER($B29))-65)*Setup!$B$18+Setup!$B$16*1000,Setup!$B$16)+1)))</f>
      </c>
      <c r="T29" s="15">
        <f>IF(OR($A29="",$B29=""),"",IF(CODE(UPPER($B29))-64&gt;Setup!$B$17,"-",INDEX(Setup!$F$23:$AN$26,Setup!$B$19,MOD(T$7-Setup!$B$6-(CODE(UPPER($B29))-65)*Setup!$B$18+Setup!$B$16*1000,Setup!$B$16)+1)))</f>
      </c>
      <c r="U29" s="15">
        <f>IF(OR($A29="",$B29=""),"",IF(CODE(UPPER($B29))-64&gt;Setup!$B$17,"-",INDEX(Setup!$F$23:$AN$26,Setup!$B$19,MOD(U$7-Setup!$B$6-(CODE(UPPER($B29))-65)*Setup!$B$18+Setup!$B$16*1000,Setup!$B$16)+1)))</f>
      </c>
      <c r="V29" s="15">
        <f>IF(OR($A29="",$B29=""),"",IF(CODE(UPPER($B29))-64&gt;Setup!$B$17,"-",INDEX(Setup!$F$23:$AN$26,Setup!$B$19,MOD(V$7-Setup!$B$6-(CODE(UPPER($B29))-65)*Setup!$B$18+Setup!$B$16*1000,Setup!$B$16)+1)))</f>
      </c>
      <c r="W29" s="15">
        <f>IF(OR($A29="",$B29=""),"",IF(CODE(UPPER($B29))-64&gt;Setup!$B$17,"-",INDEX(Setup!$F$23:$AN$26,Setup!$B$19,MOD(W$7-Setup!$B$6-(CODE(UPPER($B29))-65)*Setup!$B$18+Setup!$B$16*1000,Setup!$B$16)+1)))</f>
      </c>
      <c r="X29" s="15">
        <f>IF(OR($A29="",$B29=""),"",IF(CODE(UPPER($B29))-64&gt;Setup!$B$17,"-",INDEX(Setup!$F$23:$AN$26,Setup!$B$19,MOD(X$7-Setup!$B$6-(CODE(UPPER($B29))-65)*Setup!$B$18+Setup!$B$16*1000,Setup!$B$16)+1)))</f>
      </c>
      <c r="Y29" s="15">
        <f>IF(OR($A29="",$B29=""),"",IF(CODE(UPPER($B29))-64&gt;Setup!$B$17,"-",INDEX(Setup!$F$23:$AN$26,Setup!$B$19,MOD(Y$7-Setup!$B$6-(CODE(UPPER($B29))-65)*Setup!$B$18+Setup!$B$16*1000,Setup!$B$16)+1)))</f>
      </c>
      <c r="Z29" s="15">
        <f>IF(OR($A29="",$B29=""),"",IF(CODE(UPPER($B29))-64&gt;Setup!$B$17,"-",INDEX(Setup!$F$23:$AN$26,Setup!$B$19,MOD(Z$7-Setup!$B$6-(CODE(UPPER($B29))-65)*Setup!$B$18+Setup!$B$16*1000,Setup!$B$16)+1)))</f>
      </c>
      <c r="AA29" s="15">
        <f>IF(OR($A29="",$B29=""),"",IF(CODE(UPPER($B29))-64&gt;Setup!$B$17,"-",INDEX(Setup!$F$23:$AN$26,Setup!$B$19,MOD(AA$7-Setup!$B$6-(CODE(UPPER($B29))-65)*Setup!$B$18+Setup!$B$16*1000,Setup!$B$16)+1)))</f>
      </c>
      <c r="AB29" s="15">
        <f>IF(OR($A29="",$B29=""),"",IF(CODE(UPPER($B29))-64&gt;Setup!$B$17,"-",INDEX(Setup!$F$23:$AN$26,Setup!$B$19,MOD(AB$7-Setup!$B$6-(CODE(UPPER($B29))-65)*Setup!$B$18+Setup!$B$16*1000,Setup!$B$16)+1)))</f>
      </c>
      <c r="AC29" s="15">
        <f>IF(OR($A29="",$B29=""),"",IF(CODE(UPPER($B29))-64&gt;Setup!$B$17,"-",INDEX(Setup!$F$23:$AN$26,Setup!$B$19,MOD(AC$7-Setup!$B$6-(CODE(UPPER($B29))-65)*Setup!$B$18+Setup!$B$16*1000,Setup!$B$16)+1)))</f>
      </c>
      <c r="AD29" s="15">
        <f>IF(OR($A29="",$B29=""),"",IF(CODE(UPPER($B29))-64&gt;Setup!$B$17,"-",INDEX(Setup!$F$23:$AN$26,Setup!$B$19,MOD(AD$7-Setup!$B$6-(CODE(UPPER($B29))-65)*Setup!$B$18+Setup!$B$16*1000,Setup!$B$16)+1)))</f>
      </c>
      <c r="AE29" s="15">
        <f>IF(OR($A29="",$B29=""),"",IF(CODE(UPPER($B29))-64&gt;Setup!$B$17,"-",INDEX(Setup!$F$23:$AN$26,Setup!$B$19,MOD(AE$7-Setup!$B$6-(CODE(UPPER($B29))-65)*Setup!$B$18+Setup!$B$16*1000,Setup!$B$16)+1)))</f>
      </c>
      <c r="AF29" s="17">
        <f>IF($A29="","",COUNTIF(D29:AE29,"D")+COUNTIF(D29:AE29,"N")+COUNTIF(D29:AE29,"M")+COUNTIF(D29:AE29,"A"))</f>
      </c>
      <c r="AG29" s="17">
        <f>IF($A29="","",(COUNTIF(D29:AE29,"D")+COUNTIF(D29:AE29,"N")+COUNTIF(D29:AE29,"M")+COUNTIF(D29:AE29,"A"))*Setup!$B$15)</f>
      </c>
    </row>
    <row r="30" spans="1:33" x14ac:dyDescent="0.25">
      <c r="A30" s="13">
        <f>IF(Guards!$A29="","",Guards!$A29)</f>
      </c>
      <c r="B30" s="5"/>
      <c r="C30" s="21"/>
      <c r="D30" s="15">
        <f>IF(OR($A30="",$B30=""),"",IF(CODE(UPPER($B30))-64&gt;Setup!$B$17,"-",INDEX(Setup!$F$23:$AN$26,Setup!$B$19,MOD(D$7-Setup!$B$6-(CODE(UPPER($B30))-65)*Setup!$B$18+Setup!$B$16*1000,Setup!$B$16)+1)))</f>
      </c>
      <c r="E30" s="15">
        <f>IF(OR($A30="",$B30=""),"",IF(CODE(UPPER($B30))-64&gt;Setup!$B$17,"-",INDEX(Setup!$F$23:$AN$26,Setup!$B$19,MOD(E$7-Setup!$B$6-(CODE(UPPER($B30))-65)*Setup!$B$18+Setup!$B$16*1000,Setup!$B$16)+1)))</f>
      </c>
      <c r="F30" s="15">
        <f>IF(OR($A30="",$B30=""),"",IF(CODE(UPPER($B30))-64&gt;Setup!$B$17,"-",INDEX(Setup!$F$23:$AN$26,Setup!$B$19,MOD(F$7-Setup!$B$6-(CODE(UPPER($B30))-65)*Setup!$B$18+Setup!$B$16*1000,Setup!$B$16)+1)))</f>
      </c>
      <c r="G30" s="15">
        <f>IF(OR($A30="",$B30=""),"",IF(CODE(UPPER($B30))-64&gt;Setup!$B$17,"-",INDEX(Setup!$F$23:$AN$26,Setup!$B$19,MOD(G$7-Setup!$B$6-(CODE(UPPER($B30))-65)*Setup!$B$18+Setup!$B$16*1000,Setup!$B$16)+1)))</f>
      </c>
      <c r="H30" s="15">
        <f>IF(OR($A30="",$B30=""),"",IF(CODE(UPPER($B30))-64&gt;Setup!$B$17,"-",INDEX(Setup!$F$23:$AN$26,Setup!$B$19,MOD(H$7-Setup!$B$6-(CODE(UPPER($B30))-65)*Setup!$B$18+Setup!$B$16*1000,Setup!$B$16)+1)))</f>
      </c>
      <c r="I30" s="15">
        <f>IF(OR($A30="",$B30=""),"",IF(CODE(UPPER($B30))-64&gt;Setup!$B$17,"-",INDEX(Setup!$F$23:$AN$26,Setup!$B$19,MOD(I$7-Setup!$B$6-(CODE(UPPER($B30))-65)*Setup!$B$18+Setup!$B$16*1000,Setup!$B$16)+1)))</f>
      </c>
      <c r="J30" s="15">
        <f>IF(OR($A30="",$B30=""),"",IF(CODE(UPPER($B30))-64&gt;Setup!$B$17,"-",INDEX(Setup!$F$23:$AN$26,Setup!$B$19,MOD(J$7-Setup!$B$6-(CODE(UPPER($B30))-65)*Setup!$B$18+Setup!$B$16*1000,Setup!$B$16)+1)))</f>
      </c>
      <c r="K30" s="15">
        <f>IF(OR($A30="",$B30=""),"",IF(CODE(UPPER($B30))-64&gt;Setup!$B$17,"-",INDEX(Setup!$F$23:$AN$26,Setup!$B$19,MOD(K$7-Setup!$B$6-(CODE(UPPER($B30))-65)*Setup!$B$18+Setup!$B$16*1000,Setup!$B$16)+1)))</f>
      </c>
      <c r="L30" s="15">
        <f>IF(OR($A30="",$B30=""),"",IF(CODE(UPPER($B30))-64&gt;Setup!$B$17,"-",INDEX(Setup!$F$23:$AN$26,Setup!$B$19,MOD(L$7-Setup!$B$6-(CODE(UPPER($B30))-65)*Setup!$B$18+Setup!$B$16*1000,Setup!$B$16)+1)))</f>
      </c>
      <c r="M30" s="15">
        <f>IF(OR($A30="",$B30=""),"",IF(CODE(UPPER($B30))-64&gt;Setup!$B$17,"-",INDEX(Setup!$F$23:$AN$26,Setup!$B$19,MOD(M$7-Setup!$B$6-(CODE(UPPER($B30))-65)*Setup!$B$18+Setup!$B$16*1000,Setup!$B$16)+1)))</f>
      </c>
      <c r="N30" s="15">
        <f>IF(OR($A30="",$B30=""),"",IF(CODE(UPPER($B30))-64&gt;Setup!$B$17,"-",INDEX(Setup!$F$23:$AN$26,Setup!$B$19,MOD(N$7-Setup!$B$6-(CODE(UPPER($B30))-65)*Setup!$B$18+Setup!$B$16*1000,Setup!$B$16)+1)))</f>
      </c>
      <c r="O30" s="15">
        <f>IF(OR($A30="",$B30=""),"",IF(CODE(UPPER($B30))-64&gt;Setup!$B$17,"-",INDEX(Setup!$F$23:$AN$26,Setup!$B$19,MOD(O$7-Setup!$B$6-(CODE(UPPER($B30))-65)*Setup!$B$18+Setup!$B$16*1000,Setup!$B$16)+1)))</f>
      </c>
      <c r="P30" s="15">
        <f>IF(OR($A30="",$B30=""),"",IF(CODE(UPPER($B30))-64&gt;Setup!$B$17,"-",INDEX(Setup!$F$23:$AN$26,Setup!$B$19,MOD(P$7-Setup!$B$6-(CODE(UPPER($B30))-65)*Setup!$B$18+Setup!$B$16*1000,Setup!$B$16)+1)))</f>
      </c>
      <c r="Q30" s="15">
        <f>IF(OR($A30="",$B30=""),"",IF(CODE(UPPER($B30))-64&gt;Setup!$B$17,"-",INDEX(Setup!$F$23:$AN$26,Setup!$B$19,MOD(Q$7-Setup!$B$6-(CODE(UPPER($B30))-65)*Setup!$B$18+Setup!$B$16*1000,Setup!$B$16)+1)))</f>
      </c>
      <c r="R30" s="15">
        <f>IF(OR($A30="",$B30=""),"",IF(CODE(UPPER($B30))-64&gt;Setup!$B$17,"-",INDEX(Setup!$F$23:$AN$26,Setup!$B$19,MOD(R$7-Setup!$B$6-(CODE(UPPER($B30))-65)*Setup!$B$18+Setup!$B$16*1000,Setup!$B$16)+1)))</f>
      </c>
      <c r="S30" s="15">
        <f>IF(OR($A30="",$B30=""),"",IF(CODE(UPPER($B30))-64&gt;Setup!$B$17,"-",INDEX(Setup!$F$23:$AN$26,Setup!$B$19,MOD(S$7-Setup!$B$6-(CODE(UPPER($B30))-65)*Setup!$B$18+Setup!$B$16*1000,Setup!$B$16)+1)))</f>
      </c>
      <c r="T30" s="15">
        <f>IF(OR($A30="",$B30=""),"",IF(CODE(UPPER($B30))-64&gt;Setup!$B$17,"-",INDEX(Setup!$F$23:$AN$26,Setup!$B$19,MOD(T$7-Setup!$B$6-(CODE(UPPER($B30))-65)*Setup!$B$18+Setup!$B$16*1000,Setup!$B$16)+1)))</f>
      </c>
      <c r="U30" s="15">
        <f>IF(OR($A30="",$B30=""),"",IF(CODE(UPPER($B30))-64&gt;Setup!$B$17,"-",INDEX(Setup!$F$23:$AN$26,Setup!$B$19,MOD(U$7-Setup!$B$6-(CODE(UPPER($B30))-65)*Setup!$B$18+Setup!$B$16*1000,Setup!$B$16)+1)))</f>
      </c>
      <c r="V30" s="15">
        <f>IF(OR($A30="",$B30=""),"",IF(CODE(UPPER($B30))-64&gt;Setup!$B$17,"-",INDEX(Setup!$F$23:$AN$26,Setup!$B$19,MOD(V$7-Setup!$B$6-(CODE(UPPER($B30))-65)*Setup!$B$18+Setup!$B$16*1000,Setup!$B$16)+1)))</f>
      </c>
      <c r="W30" s="15">
        <f>IF(OR($A30="",$B30=""),"",IF(CODE(UPPER($B30))-64&gt;Setup!$B$17,"-",INDEX(Setup!$F$23:$AN$26,Setup!$B$19,MOD(W$7-Setup!$B$6-(CODE(UPPER($B30))-65)*Setup!$B$18+Setup!$B$16*1000,Setup!$B$16)+1)))</f>
      </c>
      <c r="X30" s="15">
        <f>IF(OR($A30="",$B30=""),"",IF(CODE(UPPER($B30))-64&gt;Setup!$B$17,"-",INDEX(Setup!$F$23:$AN$26,Setup!$B$19,MOD(X$7-Setup!$B$6-(CODE(UPPER($B30))-65)*Setup!$B$18+Setup!$B$16*1000,Setup!$B$16)+1)))</f>
      </c>
      <c r="Y30" s="15">
        <f>IF(OR($A30="",$B30=""),"",IF(CODE(UPPER($B30))-64&gt;Setup!$B$17,"-",INDEX(Setup!$F$23:$AN$26,Setup!$B$19,MOD(Y$7-Setup!$B$6-(CODE(UPPER($B30))-65)*Setup!$B$18+Setup!$B$16*1000,Setup!$B$16)+1)))</f>
      </c>
      <c r="Z30" s="15">
        <f>IF(OR($A30="",$B30=""),"",IF(CODE(UPPER($B30))-64&gt;Setup!$B$17,"-",INDEX(Setup!$F$23:$AN$26,Setup!$B$19,MOD(Z$7-Setup!$B$6-(CODE(UPPER($B30))-65)*Setup!$B$18+Setup!$B$16*1000,Setup!$B$16)+1)))</f>
      </c>
      <c r="AA30" s="15">
        <f>IF(OR($A30="",$B30=""),"",IF(CODE(UPPER($B30))-64&gt;Setup!$B$17,"-",INDEX(Setup!$F$23:$AN$26,Setup!$B$19,MOD(AA$7-Setup!$B$6-(CODE(UPPER($B30))-65)*Setup!$B$18+Setup!$B$16*1000,Setup!$B$16)+1)))</f>
      </c>
      <c r="AB30" s="15">
        <f>IF(OR($A30="",$B30=""),"",IF(CODE(UPPER($B30))-64&gt;Setup!$B$17,"-",INDEX(Setup!$F$23:$AN$26,Setup!$B$19,MOD(AB$7-Setup!$B$6-(CODE(UPPER($B30))-65)*Setup!$B$18+Setup!$B$16*1000,Setup!$B$16)+1)))</f>
      </c>
      <c r="AC30" s="15">
        <f>IF(OR($A30="",$B30=""),"",IF(CODE(UPPER($B30))-64&gt;Setup!$B$17,"-",INDEX(Setup!$F$23:$AN$26,Setup!$B$19,MOD(AC$7-Setup!$B$6-(CODE(UPPER($B30))-65)*Setup!$B$18+Setup!$B$16*1000,Setup!$B$16)+1)))</f>
      </c>
      <c r="AD30" s="15">
        <f>IF(OR($A30="",$B30=""),"",IF(CODE(UPPER($B30))-64&gt;Setup!$B$17,"-",INDEX(Setup!$F$23:$AN$26,Setup!$B$19,MOD(AD$7-Setup!$B$6-(CODE(UPPER($B30))-65)*Setup!$B$18+Setup!$B$16*1000,Setup!$B$16)+1)))</f>
      </c>
      <c r="AE30" s="15">
        <f>IF(OR($A30="",$B30=""),"",IF(CODE(UPPER($B30))-64&gt;Setup!$B$17,"-",INDEX(Setup!$F$23:$AN$26,Setup!$B$19,MOD(AE$7-Setup!$B$6-(CODE(UPPER($B30))-65)*Setup!$B$18+Setup!$B$16*1000,Setup!$B$16)+1)))</f>
      </c>
      <c r="AF30" s="14">
        <f>IF($A30="","",COUNTIF(D30:AE30,"D")+COUNTIF(D30:AE30,"N")+COUNTIF(D30:AE30,"M")+COUNTIF(D30:AE30,"A"))</f>
      </c>
      <c r="AG30" s="14">
        <f>IF($A30="","",(COUNTIF(D30:AE30,"D")+COUNTIF(D30:AE30,"N")+COUNTIF(D30:AE30,"M")+COUNTIF(D30:AE30,"A"))*Setup!$B$15)</f>
      </c>
    </row>
    <row r="31" spans="1:33" x14ac:dyDescent="0.25">
      <c r="A31" s="16">
        <f>IF(Guards!$A30="","",Guards!$A30)</f>
      </c>
      <c r="B31" s="5"/>
      <c r="C31" s="21"/>
      <c r="D31" s="15">
        <f>IF(OR($A31="",$B31=""),"",IF(CODE(UPPER($B31))-64&gt;Setup!$B$17,"-",INDEX(Setup!$F$23:$AN$26,Setup!$B$19,MOD(D$7-Setup!$B$6-(CODE(UPPER($B31))-65)*Setup!$B$18+Setup!$B$16*1000,Setup!$B$16)+1)))</f>
      </c>
      <c r="E31" s="15">
        <f>IF(OR($A31="",$B31=""),"",IF(CODE(UPPER($B31))-64&gt;Setup!$B$17,"-",INDEX(Setup!$F$23:$AN$26,Setup!$B$19,MOD(E$7-Setup!$B$6-(CODE(UPPER($B31))-65)*Setup!$B$18+Setup!$B$16*1000,Setup!$B$16)+1)))</f>
      </c>
      <c r="F31" s="15">
        <f>IF(OR($A31="",$B31=""),"",IF(CODE(UPPER($B31))-64&gt;Setup!$B$17,"-",INDEX(Setup!$F$23:$AN$26,Setup!$B$19,MOD(F$7-Setup!$B$6-(CODE(UPPER($B31))-65)*Setup!$B$18+Setup!$B$16*1000,Setup!$B$16)+1)))</f>
      </c>
      <c r="G31" s="15">
        <f>IF(OR($A31="",$B31=""),"",IF(CODE(UPPER($B31))-64&gt;Setup!$B$17,"-",INDEX(Setup!$F$23:$AN$26,Setup!$B$19,MOD(G$7-Setup!$B$6-(CODE(UPPER($B31))-65)*Setup!$B$18+Setup!$B$16*1000,Setup!$B$16)+1)))</f>
      </c>
      <c r="H31" s="15">
        <f>IF(OR($A31="",$B31=""),"",IF(CODE(UPPER($B31))-64&gt;Setup!$B$17,"-",INDEX(Setup!$F$23:$AN$26,Setup!$B$19,MOD(H$7-Setup!$B$6-(CODE(UPPER($B31))-65)*Setup!$B$18+Setup!$B$16*1000,Setup!$B$16)+1)))</f>
      </c>
      <c r="I31" s="15">
        <f>IF(OR($A31="",$B31=""),"",IF(CODE(UPPER($B31))-64&gt;Setup!$B$17,"-",INDEX(Setup!$F$23:$AN$26,Setup!$B$19,MOD(I$7-Setup!$B$6-(CODE(UPPER($B31))-65)*Setup!$B$18+Setup!$B$16*1000,Setup!$B$16)+1)))</f>
      </c>
      <c r="J31" s="15">
        <f>IF(OR($A31="",$B31=""),"",IF(CODE(UPPER($B31))-64&gt;Setup!$B$17,"-",INDEX(Setup!$F$23:$AN$26,Setup!$B$19,MOD(J$7-Setup!$B$6-(CODE(UPPER($B31))-65)*Setup!$B$18+Setup!$B$16*1000,Setup!$B$16)+1)))</f>
      </c>
      <c r="K31" s="15">
        <f>IF(OR($A31="",$B31=""),"",IF(CODE(UPPER($B31))-64&gt;Setup!$B$17,"-",INDEX(Setup!$F$23:$AN$26,Setup!$B$19,MOD(K$7-Setup!$B$6-(CODE(UPPER($B31))-65)*Setup!$B$18+Setup!$B$16*1000,Setup!$B$16)+1)))</f>
      </c>
      <c r="L31" s="15">
        <f>IF(OR($A31="",$B31=""),"",IF(CODE(UPPER($B31))-64&gt;Setup!$B$17,"-",INDEX(Setup!$F$23:$AN$26,Setup!$B$19,MOD(L$7-Setup!$B$6-(CODE(UPPER($B31))-65)*Setup!$B$18+Setup!$B$16*1000,Setup!$B$16)+1)))</f>
      </c>
      <c r="M31" s="15">
        <f>IF(OR($A31="",$B31=""),"",IF(CODE(UPPER($B31))-64&gt;Setup!$B$17,"-",INDEX(Setup!$F$23:$AN$26,Setup!$B$19,MOD(M$7-Setup!$B$6-(CODE(UPPER($B31))-65)*Setup!$B$18+Setup!$B$16*1000,Setup!$B$16)+1)))</f>
      </c>
      <c r="N31" s="15">
        <f>IF(OR($A31="",$B31=""),"",IF(CODE(UPPER($B31))-64&gt;Setup!$B$17,"-",INDEX(Setup!$F$23:$AN$26,Setup!$B$19,MOD(N$7-Setup!$B$6-(CODE(UPPER($B31))-65)*Setup!$B$18+Setup!$B$16*1000,Setup!$B$16)+1)))</f>
      </c>
      <c r="O31" s="15">
        <f>IF(OR($A31="",$B31=""),"",IF(CODE(UPPER($B31))-64&gt;Setup!$B$17,"-",INDEX(Setup!$F$23:$AN$26,Setup!$B$19,MOD(O$7-Setup!$B$6-(CODE(UPPER($B31))-65)*Setup!$B$18+Setup!$B$16*1000,Setup!$B$16)+1)))</f>
      </c>
      <c r="P31" s="15">
        <f>IF(OR($A31="",$B31=""),"",IF(CODE(UPPER($B31))-64&gt;Setup!$B$17,"-",INDEX(Setup!$F$23:$AN$26,Setup!$B$19,MOD(P$7-Setup!$B$6-(CODE(UPPER($B31))-65)*Setup!$B$18+Setup!$B$16*1000,Setup!$B$16)+1)))</f>
      </c>
      <c r="Q31" s="15">
        <f>IF(OR($A31="",$B31=""),"",IF(CODE(UPPER($B31))-64&gt;Setup!$B$17,"-",INDEX(Setup!$F$23:$AN$26,Setup!$B$19,MOD(Q$7-Setup!$B$6-(CODE(UPPER($B31))-65)*Setup!$B$18+Setup!$B$16*1000,Setup!$B$16)+1)))</f>
      </c>
      <c r="R31" s="15">
        <f>IF(OR($A31="",$B31=""),"",IF(CODE(UPPER($B31))-64&gt;Setup!$B$17,"-",INDEX(Setup!$F$23:$AN$26,Setup!$B$19,MOD(R$7-Setup!$B$6-(CODE(UPPER($B31))-65)*Setup!$B$18+Setup!$B$16*1000,Setup!$B$16)+1)))</f>
      </c>
      <c r="S31" s="15">
        <f>IF(OR($A31="",$B31=""),"",IF(CODE(UPPER($B31))-64&gt;Setup!$B$17,"-",INDEX(Setup!$F$23:$AN$26,Setup!$B$19,MOD(S$7-Setup!$B$6-(CODE(UPPER($B31))-65)*Setup!$B$18+Setup!$B$16*1000,Setup!$B$16)+1)))</f>
      </c>
      <c r="T31" s="15">
        <f>IF(OR($A31="",$B31=""),"",IF(CODE(UPPER($B31))-64&gt;Setup!$B$17,"-",INDEX(Setup!$F$23:$AN$26,Setup!$B$19,MOD(T$7-Setup!$B$6-(CODE(UPPER($B31))-65)*Setup!$B$18+Setup!$B$16*1000,Setup!$B$16)+1)))</f>
      </c>
      <c r="U31" s="15">
        <f>IF(OR($A31="",$B31=""),"",IF(CODE(UPPER($B31))-64&gt;Setup!$B$17,"-",INDEX(Setup!$F$23:$AN$26,Setup!$B$19,MOD(U$7-Setup!$B$6-(CODE(UPPER($B31))-65)*Setup!$B$18+Setup!$B$16*1000,Setup!$B$16)+1)))</f>
      </c>
      <c r="V31" s="15">
        <f>IF(OR($A31="",$B31=""),"",IF(CODE(UPPER($B31))-64&gt;Setup!$B$17,"-",INDEX(Setup!$F$23:$AN$26,Setup!$B$19,MOD(V$7-Setup!$B$6-(CODE(UPPER($B31))-65)*Setup!$B$18+Setup!$B$16*1000,Setup!$B$16)+1)))</f>
      </c>
      <c r="W31" s="15">
        <f>IF(OR($A31="",$B31=""),"",IF(CODE(UPPER($B31))-64&gt;Setup!$B$17,"-",INDEX(Setup!$F$23:$AN$26,Setup!$B$19,MOD(W$7-Setup!$B$6-(CODE(UPPER($B31))-65)*Setup!$B$18+Setup!$B$16*1000,Setup!$B$16)+1)))</f>
      </c>
      <c r="X31" s="15">
        <f>IF(OR($A31="",$B31=""),"",IF(CODE(UPPER($B31))-64&gt;Setup!$B$17,"-",INDEX(Setup!$F$23:$AN$26,Setup!$B$19,MOD(X$7-Setup!$B$6-(CODE(UPPER($B31))-65)*Setup!$B$18+Setup!$B$16*1000,Setup!$B$16)+1)))</f>
      </c>
      <c r="Y31" s="15">
        <f>IF(OR($A31="",$B31=""),"",IF(CODE(UPPER($B31))-64&gt;Setup!$B$17,"-",INDEX(Setup!$F$23:$AN$26,Setup!$B$19,MOD(Y$7-Setup!$B$6-(CODE(UPPER($B31))-65)*Setup!$B$18+Setup!$B$16*1000,Setup!$B$16)+1)))</f>
      </c>
      <c r="Z31" s="15">
        <f>IF(OR($A31="",$B31=""),"",IF(CODE(UPPER($B31))-64&gt;Setup!$B$17,"-",INDEX(Setup!$F$23:$AN$26,Setup!$B$19,MOD(Z$7-Setup!$B$6-(CODE(UPPER($B31))-65)*Setup!$B$18+Setup!$B$16*1000,Setup!$B$16)+1)))</f>
      </c>
      <c r="AA31" s="15">
        <f>IF(OR($A31="",$B31=""),"",IF(CODE(UPPER($B31))-64&gt;Setup!$B$17,"-",INDEX(Setup!$F$23:$AN$26,Setup!$B$19,MOD(AA$7-Setup!$B$6-(CODE(UPPER($B31))-65)*Setup!$B$18+Setup!$B$16*1000,Setup!$B$16)+1)))</f>
      </c>
      <c r="AB31" s="15">
        <f>IF(OR($A31="",$B31=""),"",IF(CODE(UPPER($B31))-64&gt;Setup!$B$17,"-",INDEX(Setup!$F$23:$AN$26,Setup!$B$19,MOD(AB$7-Setup!$B$6-(CODE(UPPER($B31))-65)*Setup!$B$18+Setup!$B$16*1000,Setup!$B$16)+1)))</f>
      </c>
      <c r="AC31" s="15">
        <f>IF(OR($A31="",$B31=""),"",IF(CODE(UPPER($B31))-64&gt;Setup!$B$17,"-",INDEX(Setup!$F$23:$AN$26,Setup!$B$19,MOD(AC$7-Setup!$B$6-(CODE(UPPER($B31))-65)*Setup!$B$18+Setup!$B$16*1000,Setup!$B$16)+1)))</f>
      </c>
      <c r="AD31" s="15">
        <f>IF(OR($A31="",$B31=""),"",IF(CODE(UPPER($B31))-64&gt;Setup!$B$17,"-",INDEX(Setup!$F$23:$AN$26,Setup!$B$19,MOD(AD$7-Setup!$B$6-(CODE(UPPER($B31))-65)*Setup!$B$18+Setup!$B$16*1000,Setup!$B$16)+1)))</f>
      </c>
      <c r="AE31" s="15">
        <f>IF(OR($A31="",$B31=""),"",IF(CODE(UPPER($B31))-64&gt;Setup!$B$17,"-",INDEX(Setup!$F$23:$AN$26,Setup!$B$19,MOD(AE$7-Setup!$B$6-(CODE(UPPER($B31))-65)*Setup!$B$18+Setup!$B$16*1000,Setup!$B$16)+1)))</f>
      </c>
      <c r="AF31" s="17">
        <f>IF($A31="","",COUNTIF(D31:AE31,"D")+COUNTIF(D31:AE31,"N")+COUNTIF(D31:AE31,"M")+COUNTIF(D31:AE31,"A"))</f>
      </c>
      <c r="AG31" s="17">
        <f>IF($A31="","",(COUNTIF(D31:AE31,"D")+COUNTIF(D31:AE31,"N")+COUNTIF(D31:AE31,"M")+COUNTIF(D31:AE31,"A"))*Setup!$B$15)</f>
      </c>
    </row>
    <row r="32" spans="1:33" x14ac:dyDescent="0.25">
      <c r="A32" s="13">
        <f>IF(Guards!$A31="","",Guards!$A31)</f>
      </c>
      <c r="B32" s="5"/>
      <c r="C32" s="21"/>
      <c r="D32" s="15">
        <f>IF(OR($A32="",$B32=""),"",IF(CODE(UPPER($B32))-64&gt;Setup!$B$17,"-",INDEX(Setup!$F$23:$AN$26,Setup!$B$19,MOD(D$7-Setup!$B$6-(CODE(UPPER($B32))-65)*Setup!$B$18+Setup!$B$16*1000,Setup!$B$16)+1)))</f>
      </c>
      <c r="E32" s="15">
        <f>IF(OR($A32="",$B32=""),"",IF(CODE(UPPER($B32))-64&gt;Setup!$B$17,"-",INDEX(Setup!$F$23:$AN$26,Setup!$B$19,MOD(E$7-Setup!$B$6-(CODE(UPPER($B32))-65)*Setup!$B$18+Setup!$B$16*1000,Setup!$B$16)+1)))</f>
      </c>
      <c r="F32" s="15">
        <f>IF(OR($A32="",$B32=""),"",IF(CODE(UPPER($B32))-64&gt;Setup!$B$17,"-",INDEX(Setup!$F$23:$AN$26,Setup!$B$19,MOD(F$7-Setup!$B$6-(CODE(UPPER($B32))-65)*Setup!$B$18+Setup!$B$16*1000,Setup!$B$16)+1)))</f>
      </c>
      <c r="G32" s="15">
        <f>IF(OR($A32="",$B32=""),"",IF(CODE(UPPER($B32))-64&gt;Setup!$B$17,"-",INDEX(Setup!$F$23:$AN$26,Setup!$B$19,MOD(G$7-Setup!$B$6-(CODE(UPPER($B32))-65)*Setup!$B$18+Setup!$B$16*1000,Setup!$B$16)+1)))</f>
      </c>
      <c r="H32" s="15">
        <f>IF(OR($A32="",$B32=""),"",IF(CODE(UPPER($B32))-64&gt;Setup!$B$17,"-",INDEX(Setup!$F$23:$AN$26,Setup!$B$19,MOD(H$7-Setup!$B$6-(CODE(UPPER($B32))-65)*Setup!$B$18+Setup!$B$16*1000,Setup!$B$16)+1)))</f>
      </c>
      <c r="I32" s="15">
        <f>IF(OR($A32="",$B32=""),"",IF(CODE(UPPER($B32))-64&gt;Setup!$B$17,"-",INDEX(Setup!$F$23:$AN$26,Setup!$B$19,MOD(I$7-Setup!$B$6-(CODE(UPPER($B32))-65)*Setup!$B$18+Setup!$B$16*1000,Setup!$B$16)+1)))</f>
      </c>
      <c r="J32" s="15">
        <f>IF(OR($A32="",$B32=""),"",IF(CODE(UPPER($B32))-64&gt;Setup!$B$17,"-",INDEX(Setup!$F$23:$AN$26,Setup!$B$19,MOD(J$7-Setup!$B$6-(CODE(UPPER($B32))-65)*Setup!$B$18+Setup!$B$16*1000,Setup!$B$16)+1)))</f>
      </c>
      <c r="K32" s="15">
        <f>IF(OR($A32="",$B32=""),"",IF(CODE(UPPER($B32))-64&gt;Setup!$B$17,"-",INDEX(Setup!$F$23:$AN$26,Setup!$B$19,MOD(K$7-Setup!$B$6-(CODE(UPPER($B32))-65)*Setup!$B$18+Setup!$B$16*1000,Setup!$B$16)+1)))</f>
      </c>
      <c r="L32" s="15">
        <f>IF(OR($A32="",$B32=""),"",IF(CODE(UPPER($B32))-64&gt;Setup!$B$17,"-",INDEX(Setup!$F$23:$AN$26,Setup!$B$19,MOD(L$7-Setup!$B$6-(CODE(UPPER($B32))-65)*Setup!$B$18+Setup!$B$16*1000,Setup!$B$16)+1)))</f>
      </c>
      <c r="M32" s="15">
        <f>IF(OR($A32="",$B32=""),"",IF(CODE(UPPER($B32))-64&gt;Setup!$B$17,"-",INDEX(Setup!$F$23:$AN$26,Setup!$B$19,MOD(M$7-Setup!$B$6-(CODE(UPPER($B32))-65)*Setup!$B$18+Setup!$B$16*1000,Setup!$B$16)+1)))</f>
      </c>
      <c r="N32" s="15">
        <f>IF(OR($A32="",$B32=""),"",IF(CODE(UPPER($B32))-64&gt;Setup!$B$17,"-",INDEX(Setup!$F$23:$AN$26,Setup!$B$19,MOD(N$7-Setup!$B$6-(CODE(UPPER($B32))-65)*Setup!$B$18+Setup!$B$16*1000,Setup!$B$16)+1)))</f>
      </c>
      <c r="O32" s="15">
        <f>IF(OR($A32="",$B32=""),"",IF(CODE(UPPER($B32))-64&gt;Setup!$B$17,"-",INDEX(Setup!$F$23:$AN$26,Setup!$B$19,MOD(O$7-Setup!$B$6-(CODE(UPPER($B32))-65)*Setup!$B$18+Setup!$B$16*1000,Setup!$B$16)+1)))</f>
      </c>
      <c r="P32" s="15">
        <f>IF(OR($A32="",$B32=""),"",IF(CODE(UPPER($B32))-64&gt;Setup!$B$17,"-",INDEX(Setup!$F$23:$AN$26,Setup!$B$19,MOD(P$7-Setup!$B$6-(CODE(UPPER($B32))-65)*Setup!$B$18+Setup!$B$16*1000,Setup!$B$16)+1)))</f>
      </c>
      <c r="Q32" s="15">
        <f>IF(OR($A32="",$B32=""),"",IF(CODE(UPPER($B32))-64&gt;Setup!$B$17,"-",INDEX(Setup!$F$23:$AN$26,Setup!$B$19,MOD(Q$7-Setup!$B$6-(CODE(UPPER($B32))-65)*Setup!$B$18+Setup!$B$16*1000,Setup!$B$16)+1)))</f>
      </c>
      <c r="R32" s="15">
        <f>IF(OR($A32="",$B32=""),"",IF(CODE(UPPER($B32))-64&gt;Setup!$B$17,"-",INDEX(Setup!$F$23:$AN$26,Setup!$B$19,MOD(R$7-Setup!$B$6-(CODE(UPPER($B32))-65)*Setup!$B$18+Setup!$B$16*1000,Setup!$B$16)+1)))</f>
      </c>
      <c r="S32" s="15">
        <f>IF(OR($A32="",$B32=""),"",IF(CODE(UPPER($B32))-64&gt;Setup!$B$17,"-",INDEX(Setup!$F$23:$AN$26,Setup!$B$19,MOD(S$7-Setup!$B$6-(CODE(UPPER($B32))-65)*Setup!$B$18+Setup!$B$16*1000,Setup!$B$16)+1)))</f>
      </c>
      <c r="T32" s="15">
        <f>IF(OR($A32="",$B32=""),"",IF(CODE(UPPER($B32))-64&gt;Setup!$B$17,"-",INDEX(Setup!$F$23:$AN$26,Setup!$B$19,MOD(T$7-Setup!$B$6-(CODE(UPPER($B32))-65)*Setup!$B$18+Setup!$B$16*1000,Setup!$B$16)+1)))</f>
      </c>
      <c r="U32" s="15">
        <f>IF(OR($A32="",$B32=""),"",IF(CODE(UPPER($B32))-64&gt;Setup!$B$17,"-",INDEX(Setup!$F$23:$AN$26,Setup!$B$19,MOD(U$7-Setup!$B$6-(CODE(UPPER($B32))-65)*Setup!$B$18+Setup!$B$16*1000,Setup!$B$16)+1)))</f>
      </c>
      <c r="V32" s="15">
        <f>IF(OR($A32="",$B32=""),"",IF(CODE(UPPER($B32))-64&gt;Setup!$B$17,"-",INDEX(Setup!$F$23:$AN$26,Setup!$B$19,MOD(V$7-Setup!$B$6-(CODE(UPPER($B32))-65)*Setup!$B$18+Setup!$B$16*1000,Setup!$B$16)+1)))</f>
      </c>
      <c r="W32" s="15">
        <f>IF(OR($A32="",$B32=""),"",IF(CODE(UPPER($B32))-64&gt;Setup!$B$17,"-",INDEX(Setup!$F$23:$AN$26,Setup!$B$19,MOD(W$7-Setup!$B$6-(CODE(UPPER($B32))-65)*Setup!$B$18+Setup!$B$16*1000,Setup!$B$16)+1)))</f>
      </c>
      <c r="X32" s="15">
        <f>IF(OR($A32="",$B32=""),"",IF(CODE(UPPER($B32))-64&gt;Setup!$B$17,"-",INDEX(Setup!$F$23:$AN$26,Setup!$B$19,MOD(X$7-Setup!$B$6-(CODE(UPPER($B32))-65)*Setup!$B$18+Setup!$B$16*1000,Setup!$B$16)+1)))</f>
      </c>
      <c r="Y32" s="15">
        <f>IF(OR($A32="",$B32=""),"",IF(CODE(UPPER($B32))-64&gt;Setup!$B$17,"-",INDEX(Setup!$F$23:$AN$26,Setup!$B$19,MOD(Y$7-Setup!$B$6-(CODE(UPPER($B32))-65)*Setup!$B$18+Setup!$B$16*1000,Setup!$B$16)+1)))</f>
      </c>
      <c r="Z32" s="15">
        <f>IF(OR($A32="",$B32=""),"",IF(CODE(UPPER($B32))-64&gt;Setup!$B$17,"-",INDEX(Setup!$F$23:$AN$26,Setup!$B$19,MOD(Z$7-Setup!$B$6-(CODE(UPPER($B32))-65)*Setup!$B$18+Setup!$B$16*1000,Setup!$B$16)+1)))</f>
      </c>
      <c r="AA32" s="15">
        <f>IF(OR($A32="",$B32=""),"",IF(CODE(UPPER($B32))-64&gt;Setup!$B$17,"-",INDEX(Setup!$F$23:$AN$26,Setup!$B$19,MOD(AA$7-Setup!$B$6-(CODE(UPPER($B32))-65)*Setup!$B$18+Setup!$B$16*1000,Setup!$B$16)+1)))</f>
      </c>
      <c r="AB32" s="15">
        <f>IF(OR($A32="",$B32=""),"",IF(CODE(UPPER($B32))-64&gt;Setup!$B$17,"-",INDEX(Setup!$F$23:$AN$26,Setup!$B$19,MOD(AB$7-Setup!$B$6-(CODE(UPPER($B32))-65)*Setup!$B$18+Setup!$B$16*1000,Setup!$B$16)+1)))</f>
      </c>
      <c r="AC32" s="15">
        <f>IF(OR($A32="",$B32=""),"",IF(CODE(UPPER($B32))-64&gt;Setup!$B$17,"-",INDEX(Setup!$F$23:$AN$26,Setup!$B$19,MOD(AC$7-Setup!$B$6-(CODE(UPPER($B32))-65)*Setup!$B$18+Setup!$B$16*1000,Setup!$B$16)+1)))</f>
      </c>
      <c r="AD32" s="15">
        <f>IF(OR($A32="",$B32=""),"",IF(CODE(UPPER($B32))-64&gt;Setup!$B$17,"-",INDEX(Setup!$F$23:$AN$26,Setup!$B$19,MOD(AD$7-Setup!$B$6-(CODE(UPPER($B32))-65)*Setup!$B$18+Setup!$B$16*1000,Setup!$B$16)+1)))</f>
      </c>
      <c r="AE32" s="15">
        <f>IF(OR($A32="",$B32=""),"",IF(CODE(UPPER($B32))-64&gt;Setup!$B$17,"-",INDEX(Setup!$F$23:$AN$26,Setup!$B$19,MOD(AE$7-Setup!$B$6-(CODE(UPPER($B32))-65)*Setup!$B$18+Setup!$B$16*1000,Setup!$B$16)+1)))</f>
      </c>
      <c r="AF32" s="14">
        <f>IF($A32="","",COUNTIF(D32:AE32,"D")+COUNTIF(D32:AE32,"N")+COUNTIF(D32:AE32,"M")+COUNTIF(D32:AE32,"A"))</f>
      </c>
      <c r="AG32" s="14">
        <f>IF($A32="","",(COUNTIF(D32:AE32,"D")+COUNTIF(D32:AE32,"N")+COUNTIF(D32:AE32,"M")+COUNTIF(D32:AE32,"A"))*Setup!$B$15)</f>
      </c>
    </row>
    <row r="33" spans="1:33" x14ac:dyDescent="0.25">
      <c r="A33" s="16">
        <f>IF(Guards!$A32="","",Guards!$A32)</f>
      </c>
      <c r="B33" s="5"/>
      <c r="C33" s="21"/>
      <c r="D33" s="15">
        <f>IF(OR($A33="",$B33=""),"",IF(CODE(UPPER($B33))-64&gt;Setup!$B$17,"-",INDEX(Setup!$F$23:$AN$26,Setup!$B$19,MOD(D$7-Setup!$B$6-(CODE(UPPER($B33))-65)*Setup!$B$18+Setup!$B$16*1000,Setup!$B$16)+1)))</f>
      </c>
      <c r="E33" s="15">
        <f>IF(OR($A33="",$B33=""),"",IF(CODE(UPPER($B33))-64&gt;Setup!$B$17,"-",INDEX(Setup!$F$23:$AN$26,Setup!$B$19,MOD(E$7-Setup!$B$6-(CODE(UPPER($B33))-65)*Setup!$B$18+Setup!$B$16*1000,Setup!$B$16)+1)))</f>
      </c>
      <c r="F33" s="15">
        <f>IF(OR($A33="",$B33=""),"",IF(CODE(UPPER($B33))-64&gt;Setup!$B$17,"-",INDEX(Setup!$F$23:$AN$26,Setup!$B$19,MOD(F$7-Setup!$B$6-(CODE(UPPER($B33))-65)*Setup!$B$18+Setup!$B$16*1000,Setup!$B$16)+1)))</f>
      </c>
      <c r="G33" s="15">
        <f>IF(OR($A33="",$B33=""),"",IF(CODE(UPPER($B33))-64&gt;Setup!$B$17,"-",INDEX(Setup!$F$23:$AN$26,Setup!$B$19,MOD(G$7-Setup!$B$6-(CODE(UPPER($B33))-65)*Setup!$B$18+Setup!$B$16*1000,Setup!$B$16)+1)))</f>
      </c>
      <c r="H33" s="15">
        <f>IF(OR($A33="",$B33=""),"",IF(CODE(UPPER($B33))-64&gt;Setup!$B$17,"-",INDEX(Setup!$F$23:$AN$26,Setup!$B$19,MOD(H$7-Setup!$B$6-(CODE(UPPER($B33))-65)*Setup!$B$18+Setup!$B$16*1000,Setup!$B$16)+1)))</f>
      </c>
      <c r="I33" s="15">
        <f>IF(OR($A33="",$B33=""),"",IF(CODE(UPPER($B33))-64&gt;Setup!$B$17,"-",INDEX(Setup!$F$23:$AN$26,Setup!$B$19,MOD(I$7-Setup!$B$6-(CODE(UPPER($B33))-65)*Setup!$B$18+Setup!$B$16*1000,Setup!$B$16)+1)))</f>
      </c>
      <c r="J33" s="15">
        <f>IF(OR($A33="",$B33=""),"",IF(CODE(UPPER($B33))-64&gt;Setup!$B$17,"-",INDEX(Setup!$F$23:$AN$26,Setup!$B$19,MOD(J$7-Setup!$B$6-(CODE(UPPER($B33))-65)*Setup!$B$18+Setup!$B$16*1000,Setup!$B$16)+1)))</f>
      </c>
      <c r="K33" s="15">
        <f>IF(OR($A33="",$B33=""),"",IF(CODE(UPPER($B33))-64&gt;Setup!$B$17,"-",INDEX(Setup!$F$23:$AN$26,Setup!$B$19,MOD(K$7-Setup!$B$6-(CODE(UPPER($B33))-65)*Setup!$B$18+Setup!$B$16*1000,Setup!$B$16)+1)))</f>
      </c>
      <c r="L33" s="15">
        <f>IF(OR($A33="",$B33=""),"",IF(CODE(UPPER($B33))-64&gt;Setup!$B$17,"-",INDEX(Setup!$F$23:$AN$26,Setup!$B$19,MOD(L$7-Setup!$B$6-(CODE(UPPER($B33))-65)*Setup!$B$18+Setup!$B$16*1000,Setup!$B$16)+1)))</f>
      </c>
      <c r="M33" s="15">
        <f>IF(OR($A33="",$B33=""),"",IF(CODE(UPPER($B33))-64&gt;Setup!$B$17,"-",INDEX(Setup!$F$23:$AN$26,Setup!$B$19,MOD(M$7-Setup!$B$6-(CODE(UPPER($B33))-65)*Setup!$B$18+Setup!$B$16*1000,Setup!$B$16)+1)))</f>
      </c>
      <c r="N33" s="15">
        <f>IF(OR($A33="",$B33=""),"",IF(CODE(UPPER($B33))-64&gt;Setup!$B$17,"-",INDEX(Setup!$F$23:$AN$26,Setup!$B$19,MOD(N$7-Setup!$B$6-(CODE(UPPER($B33))-65)*Setup!$B$18+Setup!$B$16*1000,Setup!$B$16)+1)))</f>
      </c>
      <c r="O33" s="15">
        <f>IF(OR($A33="",$B33=""),"",IF(CODE(UPPER($B33))-64&gt;Setup!$B$17,"-",INDEX(Setup!$F$23:$AN$26,Setup!$B$19,MOD(O$7-Setup!$B$6-(CODE(UPPER($B33))-65)*Setup!$B$18+Setup!$B$16*1000,Setup!$B$16)+1)))</f>
      </c>
      <c r="P33" s="15">
        <f>IF(OR($A33="",$B33=""),"",IF(CODE(UPPER($B33))-64&gt;Setup!$B$17,"-",INDEX(Setup!$F$23:$AN$26,Setup!$B$19,MOD(P$7-Setup!$B$6-(CODE(UPPER($B33))-65)*Setup!$B$18+Setup!$B$16*1000,Setup!$B$16)+1)))</f>
      </c>
      <c r="Q33" s="15">
        <f>IF(OR($A33="",$B33=""),"",IF(CODE(UPPER($B33))-64&gt;Setup!$B$17,"-",INDEX(Setup!$F$23:$AN$26,Setup!$B$19,MOD(Q$7-Setup!$B$6-(CODE(UPPER($B33))-65)*Setup!$B$18+Setup!$B$16*1000,Setup!$B$16)+1)))</f>
      </c>
      <c r="R33" s="15">
        <f>IF(OR($A33="",$B33=""),"",IF(CODE(UPPER($B33))-64&gt;Setup!$B$17,"-",INDEX(Setup!$F$23:$AN$26,Setup!$B$19,MOD(R$7-Setup!$B$6-(CODE(UPPER($B33))-65)*Setup!$B$18+Setup!$B$16*1000,Setup!$B$16)+1)))</f>
      </c>
      <c r="S33" s="15">
        <f>IF(OR($A33="",$B33=""),"",IF(CODE(UPPER($B33))-64&gt;Setup!$B$17,"-",INDEX(Setup!$F$23:$AN$26,Setup!$B$19,MOD(S$7-Setup!$B$6-(CODE(UPPER($B33))-65)*Setup!$B$18+Setup!$B$16*1000,Setup!$B$16)+1)))</f>
      </c>
      <c r="T33" s="15">
        <f>IF(OR($A33="",$B33=""),"",IF(CODE(UPPER($B33))-64&gt;Setup!$B$17,"-",INDEX(Setup!$F$23:$AN$26,Setup!$B$19,MOD(T$7-Setup!$B$6-(CODE(UPPER($B33))-65)*Setup!$B$18+Setup!$B$16*1000,Setup!$B$16)+1)))</f>
      </c>
      <c r="U33" s="15">
        <f>IF(OR($A33="",$B33=""),"",IF(CODE(UPPER($B33))-64&gt;Setup!$B$17,"-",INDEX(Setup!$F$23:$AN$26,Setup!$B$19,MOD(U$7-Setup!$B$6-(CODE(UPPER($B33))-65)*Setup!$B$18+Setup!$B$16*1000,Setup!$B$16)+1)))</f>
      </c>
      <c r="V33" s="15">
        <f>IF(OR($A33="",$B33=""),"",IF(CODE(UPPER($B33))-64&gt;Setup!$B$17,"-",INDEX(Setup!$F$23:$AN$26,Setup!$B$19,MOD(V$7-Setup!$B$6-(CODE(UPPER($B33))-65)*Setup!$B$18+Setup!$B$16*1000,Setup!$B$16)+1)))</f>
      </c>
      <c r="W33" s="15">
        <f>IF(OR($A33="",$B33=""),"",IF(CODE(UPPER($B33))-64&gt;Setup!$B$17,"-",INDEX(Setup!$F$23:$AN$26,Setup!$B$19,MOD(W$7-Setup!$B$6-(CODE(UPPER($B33))-65)*Setup!$B$18+Setup!$B$16*1000,Setup!$B$16)+1)))</f>
      </c>
      <c r="X33" s="15">
        <f>IF(OR($A33="",$B33=""),"",IF(CODE(UPPER($B33))-64&gt;Setup!$B$17,"-",INDEX(Setup!$F$23:$AN$26,Setup!$B$19,MOD(X$7-Setup!$B$6-(CODE(UPPER($B33))-65)*Setup!$B$18+Setup!$B$16*1000,Setup!$B$16)+1)))</f>
      </c>
      <c r="Y33" s="15">
        <f>IF(OR($A33="",$B33=""),"",IF(CODE(UPPER($B33))-64&gt;Setup!$B$17,"-",INDEX(Setup!$F$23:$AN$26,Setup!$B$19,MOD(Y$7-Setup!$B$6-(CODE(UPPER($B33))-65)*Setup!$B$18+Setup!$B$16*1000,Setup!$B$16)+1)))</f>
      </c>
      <c r="Z33" s="15">
        <f>IF(OR($A33="",$B33=""),"",IF(CODE(UPPER($B33))-64&gt;Setup!$B$17,"-",INDEX(Setup!$F$23:$AN$26,Setup!$B$19,MOD(Z$7-Setup!$B$6-(CODE(UPPER($B33))-65)*Setup!$B$18+Setup!$B$16*1000,Setup!$B$16)+1)))</f>
      </c>
      <c r="AA33" s="15">
        <f>IF(OR($A33="",$B33=""),"",IF(CODE(UPPER($B33))-64&gt;Setup!$B$17,"-",INDEX(Setup!$F$23:$AN$26,Setup!$B$19,MOD(AA$7-Setup!$B$6-(CODE(UPPER($B33))-65)*Setup!$B$18+Setup!$B$16*1000,Setup!$B$16)+1)))</f>
      </c>
      <c r="AB33" s="15">
        <f>IF(OR($A33="",$B33=""),"",IF(CODE(UPPER($B33))-64&gt;Setup!$B$17,"-",INDEX(Setup!$F$23:$AN$26,Setup!$B$19,MOD(AB$7-Setup!$B$6-(CODE(UPPER($B33))-65)*Setup!$B$18+Setup!$B$16*1000,Setup!$B$16)+1)))</f>
      </c>
      <c r="AC33" s="15">
        <f>IF(OR($A33="",$B33=""),"",IF(CODE(UPPER($B33))-64&gt;Setup!$B$17,"-",INDEX(Setup!$F$23:$AN$26,Setup!$B$19,MOD(AC$7-Setup!$B$6-(CODE(UPPER($B33))-65)*Setup!$B$18+Setup!$B$16*1000,Setup!$B$16)+1)))</f>
      </c>
      <c r="AD33" s="15">
        <f>IF(OR($A33="",$B33=""),"",IF(CODE(UPPER($B33))-64&gt;Setup!$B$17,"-",INDEX(Setup!$F$23:$AN$26,Setup!$B$19,MOD(AD$7-Setup!$B$6-(CODE(UPPER($B33))-65)*Setup!$B$18+Setup!$B$16*1000,Setup!$B$16)+1)))</f>
      </c>
      <c r="AE33" s="15">
        <f>IF(OR($A33="",$B33=""),"",IF(CODE(UPPER($B33))-64&gt;Setup!$B$17,"-",INDEX(Setup!$F$23:$AN$26,Setup!$B$19,MOD(AE$7-Setup!$B$6-(CODE(UPPER($B33))-65)*Setup!$B$18+Setup!$B$16*1000,Setup!$B$16)+1)))</f>
      </c>
      <c r="AF33" s="17">
        <f>IF($A33="","",COUNTIF(D33:AE33,"D")+COUNTIF(D33:AE33,"N")+COUNTIF(D33:AE33,"M")+COUNTIF(D33:AE33,"A"))</f>
      </c>
      <c r="AG33" s="17">
        <f>IF($A33="","",(COUNTIF(D33:AE33,"D")+COUNTIF(D33:AE33,"N")+COUNTIF(D33:AE33,"M")+COUNTIF(D33:AE33,"A"))*Setup!$B$15)</f>
      </c>
    </row>
    <row r="34" spans="1:33" x14ac:dyDescent="0.25">
      <c r="A34" s="13">
        <f>IF(Guards!$A33="","",Guards!$A33)</f>
      </c>
      <c r="B34" s="5"/>
      <c r="C34" s="21"/>
      <c r="D34" s="15">
        <f>IF(OR($A34="",$B34=""),"",IF(CODE(UPPER($B34))-64&gt;Setup!$B$17,"-",INDEX(Setup!$F$23:$AN$26,Setup!$B$19,MOD(D$7-Setup!$B$6-(CODE(UPPER($B34))-65)*Setup!$B$18+Setup!$B$16*1000,Setup!$B$16)+1)))</f>
      </c>
      <c r="E34" s="15">
        <f>IF(OR($A34="",$B34=""),"",IF(CODE(UPPER($B34))-64&gt;Setup!$B$17,"-",INDEX(Setup!$F$23:$AN$26,Setup!$B$19,MOD(E$7-Setup!$B$6-(CODE(UPPER($B34))-65)*Setup!$B$18+Setup!$B$16*1000,Setup!$B$16)+1)))</f>
      </c>
      <c r="F34" s="15">
        <f>IF(OR($A34="",$B34=""),"",IF(CODE(UPPER($B34))-64&gt;Setup!$B$17,"-",INDEX(Setup!$F$23:$AN$26,Setup!$B$19,MOD(F$7-Setup!$B$6-(CODE(UPPER($B34))-65)*Setup!$B$18+Setup!$B$16*1000,Setup!$B$16)+1)))</f>
      </c>
      <c r="G34" s="15">
        <f>IF(OR($A34="",$B34=""),"",IF(CODE(UPPER($B34))-64&gt;Setup!$B$17,"-",INDEX(Setup!$F$23:$AN$26,Setup!$B$19,MOD(G$7-Setup!$B$6-(CODE(UPPER($B34))-65)*Setup!$B$18+Setup!$B$16*1000,Setup!$B$16)+1)))</f>
      </c>
      <c r="H34" s="15">
        <f>IF(OR($A34="",$B34=""),"",IF(CODE(UPPER($B34))-64&gt;Setup!$B$17,"-",INDEX(Setup!$F$23:$AN$26,Setup!$B$19,MOD(H$7-Setup!$B$6-(CODE(UPPER($B34))-65)*Setup!$B$18+Setup!$B$16*1000,Setup!$B$16)+1)))</f>
      </c>
      <c r="I34" s="15">
        <f>IF(OR($A34="",$B34=""),"",IF(CODE(UPPER($B34))-64&gt;Setup!$B$17,"-",INDEX(Setup!$F$23:$AN$26,Setup!$B$19,MOD(I$7-Setup!$B$6-(CODE(UPPER($B34))-65)*Setup!$B$18+Setup!$B$16*1000,Setup!$B$16)+1)))</f>
      </c>
      <c r="J34" s="15">
        <f>IF(OR($A34="",$B34=""),"",IF(CODE(UPPER($B34))-64&gt;Setup!$B$17,"-",INDEX(Setup!$F$23:$AN$26,Setup!$B$19,MOD(J$7-Setup!$B$6-(CODE(UPPER($B34))-65)*Setup!$B$18+Setup!$B$16*1000,Setup!$B$16)+1)))</f>
      </c>
      <c r="K34" s="15">
        <f>IF(OR($A34="",$B34=""),"",IF(CODE(UPPER($B34))-64&gt;Setup!$B$17,"-",INDEX(Setup!$F$23:$AN$26,Setup!$B$19,MOD(K$7-Setup!$B$6-(CODE(UPPER($B34))-65)*Setup!$B$18+Setup!$B$16*1000,Setup!$B$16)+1)))</f>
      </c>
      <c r="L34" s="15">
        <f>IF(OR($A34="",$B34=""),"",IF(CODE(UPPER($B34))-64&gt;Setup!$B$17,"-",INDEX(Setup!$F$23:$AN$26,Setup!$B$19,MOD(L$7-Setup!$B$6-(CODE(UPPER($B34))-65)*Setup!$B$18+Setup!$B$16*1000,Setup!$B$16)+1)))</f>
      </c>
      <c r="M34" s="15">
        <f>IF(OR($A34="",$B34=""),"",IF(CODE(UPPER($B34))-64&gt;Setup!$B$17,"-",INDEX(Setup!$F$23:$AN$26,Setup!$B$19,MOD(M$7-Setup!$B$6-(CODE(UPPER($B34))-65)*Setup!$B$18+Setup!$B$16*1000,Setup!$B$16)+1)))</f>
      </c>
      <c r="N34" s="15">
        <f>IF(OR($A34="",$B34=""),"",IF(CODE(UPPER($B34))-64&gt;Setup!$B$17,"-",INDEX(Setup!$F$23:$AN$26,Setup!$B$19,MOD(N$7-Setup!$B$6-(CODE(UPPER($B34))-65)*Setup!$B$18+Setup!$B$16*1000,Setup!$B$16)+1)))</f>
      </c>
      <c r="O34" s="15">
        <f>IF(OR($A34="",$B34=""),"",IF(CODE(UPPER($B34))-64&gt;Setup!$B$17,"-",INDEX(Setup!$F$23:$AN$26,Setup!$B$19,MOD(O$7-Setup!$B$6-(CODE(UPPER($B34))-65)*Setup!$B$18+Setup!$B$16*1000,Setup!$B$16)+1)))</f>
      </c>
      <c r="P34" s="15">
        <f>IF(OR($A34="",$B34=""),"",IF(CODE(UPPER($B34))-64&gt;Setup!$B$17,"-",INDEX(Setup!$F$23:$AN$26,Setup!$B$19,MOD(P$7-Setup!$B$6-(CODE(UPPER($B34))-65)*Setup!$B$18+Setup!$B$16*1000,Setup!$B$16)+1)))</f>
      </c>
      <c r="Q34" s="15">
        <f>IF(OR($A34="",$B34=""),"",IF(CODE(UPPER($B34))-64&gt;Setup!$B$17,"-",INDEX(Setup!$F$23:$AN$26,Setup!$B$19,MOD(Q$7-Setup!$B$6-(CODE(UPPER($B34))-65)*Setup!$B$18+Setup!$B$16*1000,Setup!$B$16)+1)))</f>
      </c>
      <c r="R34" s="15">
        <f>IF(OR($A34="",$B34=""),"",IF(CODE(UPPER($B34))-64&gt;Setup!$B$17,"-",INDEX(Setup!$F$23:$AN$26,Setup!$B$19,MOD(R$7-Setup!$B$6-(CODE(UPPER($B34))-65)*Setup!$B$18+Setup!$B$16*1000,Setup!$B$16)+1)))</f>
      </c>
      <c r="S34" s="15">
        <f>IF(OR($A34="",$B34=""),"",IF(CODE(UPPER($B34))-64&gt;Setup!$B$17,"-",INDEX(Setup!$F$23:$AN$26,Setup!$B$19,MOD(S$7-Setup!$B$6-(CODE(UPPER($B34))-65)*Setup!$B$18+Setup!$B$16*1000,Setup!$B$16)+1)))</f>
      </c>
      <c r="T34" s="15">
        <f>IF(OR($A34="",$B34=""),"",IF(CODE(UPPER($B34))-64&gt;Setup!$B$17,"-",INDEX(Setup!$F$23:$AN$26,Setup!$B$19,MOD(T$7-Setup!$B$6-(CODE(UPPER($B34))-65)*Setup!$B$18+Setup!$B$16*1000,Setup!$B$16)+1)))</f>
      </c>
      <c r="U34" s="15">
        <f>IF(OR($A34="",$B34=""),"",IF(CODE(UPPER($B34))-64&gt;Setup!$B$17,"-",INDEX(Setup!$F$23:$AN$26,Setup!$B$19,MOD(U$7-Setup!$B$6-(CODE(UPPER($B34))-65)*Setup!$B$18+Setup!$B$16*1000,Setup!$B$16)+1)))</f>
      </c>
      <c r="V34" s="15">
        <f>IF(OR($A34="",$B34=""),"",IF(CODE(UPPER($B34))-64&gt;Setup!$B$17,"-",INDEX(Setup!$F$23:$AN$26,Setup!$B$19,MOD(V$7-Setup!$B$6-(CODE(UPPER($B34))-65)*Setup!$B$18+Setup!$B$16*1000,Setup!$B$16)+1)))</f>
      </c>
      <c r="W34" s="15">
        <f>IF(OR($A34="",$B34=""),"",IF(CODE(UPPER($B34))-64&gt;Setup!$B$17,"-",INDEX(Setup!$F$23:$AN$26,Setup!$B$19,MOD(W$7-Setup!$B$6-(CODE(UPPER($B34))-65)*Setup!$B$18+Setup!$B$16*1000,Setup!$B$16)+1)))</f>
      </c>
      <c r="X34" s="15">
        <f>IF(OR($A34="",$B34=""),"",IF(CODE(UPPER($B34))-64&gt;Setup!$B$17,"-",INDEX(Setup!$F$23:$AN$26,Setup!$B$19,MOD(X$7-Setup!$B$6-(CODE(UPPER($B34))-65)*Setup!$B$18+Setup!$B$16*1000,Setup!$B$16)+1)))</f>
      </c>
      <c r="Y34" s="15">
        <f>IF(OR($A34="",$B34=""),"",IF(CODE(UPPER($B34))-64&gt;Setup!$B$17,"-",INDEX(Setup!$F$23:$AN$26,Setup!$B$19,MOD(Y$7-Setup!$B$6-(CODE(UPPER($B34))-65)*Setup!$B$18+Setup!$B$16*1000,Setup!$B$16)+1)))</f>
      </c>
      <c r="Z34" s="15">
        <f>IF(OR($A34="",$B34=""),"",IF(CODE(UPPER($B34))-64&gt;Setup!$B$17,"-",INDEX(Setup!$F$23:$AN$26,Setup!$B$19,MOD(Z$7-Setup!$B$6-(CODE(UPPER($B34))-65)*Setup!$B$18+Setup!$B$16*1000,Setup!$B$16)+1)))</f>
      </c>
      <c r="AA34" s="15">
        <f>IF(OR($A34="",$B34=""),"",IF(CODE(UPPER($B34))-64&gt;Setup!$B$17,"-",INDEX(Setup!$F$23:$AN$26,Setup!$B$19,MOD(AA$7-Setup!$B$6-(CODE(UPPER($B34))-65)*Setup!$B$18+Setup!$B$16*1000,Setup!$B$16)+1)))</f>
      </c>
      <c r="AB34" s="15">
        <f>IF(OR($A34="",$B34=""),"",IF(CODE(UPPER($B34))-64&gt;Setup!$B$17,"-",INDEX(Setup!$F$23:$AN$26,Setup!$B$19,MOD(AB$7-Setup!$B$6-(CODE(UPPER($B34))-65)*Setup!$B$18+Setup!$B$16*1000,Setup!$B$16)+1)))</f>
      </c>
      <c r="AC34" s="15">
        <f>IF(OR($A34="",$B34=""),"",IF(CODE(UPPER($B34))-64&gt;Setup!$B$17,"-",INDEX(Setup!$F$23:$AN$26,Setup!$B$19,MOD(AC$7-Setup!$B$6-(CODE(UPPER($B34))-65)*Setup!$B$18+Setup!$B$16*1000,Setup!$B$16)+1)))</f>
      </c>
      <c r="AD34" s="15">
        <f>IF(OR($A34="",$B34=""),"",IF(CODE(UPPER($B34))-64&gt;Setup!$B$17,"-",INDEX(Setup!$F$23:$AN$26,Setup!$B$19,MOD(AD$7-Setup!$B$6-(CODE(UPPER($B34))-65)*Setup!$B$18+Setup!$B$16*1000,Setup!$B$16)+1)))</f>
      </c>
      <c r="AE34" s="15">
        <f>IF(OR($A34="",$B34=""),"",IF(CODE(UPPER($B34))-64&gt;Setup!$B$17,"-",INDEX(Setup!$F$23:$AN$26,Setup!$B$19,MOD(AE$7-Setup!$B$6-(CODE(UPPER($B34))-65)*Setup!$B$18+Setup!$B$16*1000,Setup!$B$16)+1)))</f>
      </c>
      <c r="AF34" s="14">
        <f>IF($A34="","",COUNTIF(D34:AE34,"D")+COUNTIF(D34:AE34,"N")+COUNTIF(D34:AE34,"M")+COUNTIF(D34:AE34,"A"))</f>
      </c>
      <c r="AG34" s="14">
        <f>IF($A34="","",(COUNTIF(D34:AE34,"D")+COUNTIF(D34:AE34,"N")+COUNTIF(D34:AE34,"M")+COUNTIF(D34:AE34,"A"))*Setup!$B$15)</f>
      </c>
    </row>
    <row r="35" spans="1:33" x14ac:dyDescent="0.25">
      <c r="A35" s="16">
        <f>IF(Guards!$A34="","",Guards!$A34)</f>
      </c>
      <c r="B35" s="5"/>
      <c r="C35" s="21"/>
      <c r="D35" s="15">
        <f>IF(OR($A35="",$B35=""),"",IF(CODE(UPPER($B35))-64&gt;Setup!$B$17,"-",INDEX(Setup!$F$23:$AN$26,Setup!$B$19,MOD(D$7-Setup!$B$6-(CODE(UPPER($B35))-65)*Setup!$B$18+Setup!$B$16*1000,Setup!$B$16)+1)))</f>
      </c>
      <c r="E35" s="15">
        <f>IF(OR($A35="",$B35=""),"",IF(CODE(UPPER($B35))-64&gt;Setup!$B$17,"-",INDEX(Setup!$F$23:$AN$26,Setup!$B$19,MOD(E$7-Setup!$B$6-(CODE(UPPER($B35))-65)*Setup!$B$18+Setup!$B$16*1000,Setup!$B$16)+1)))</f>
      </c>
      <c r="F35" s="15">
        <f>IF(OR($A35="",$B35=""),"",IF(CODE(UPPER($B35))-64&gt;Setup!$B$17,"-",INDEX(Setup!$F$23:$AN$26,Setup!$B$19,MOD(F$7-Setup!$B$6-(CODE(UPPER($B35))-65)*Setup!$B$18+Setup!$B$16*1000,Setup!$B$16)+1)))</f>
      </c>
      <c r="G35" s="15">
        <f>IF(OR($A35="",$B35=""),"",IF(CODE(UPPER($B35))-64&gt;Setup!$B$17,"-",INDEX(Setup!$F$23:$AN$26,Setup!$B$19,MOD(G$7-Setup!$B$6-(CODE(UPPER($B35))-65)*Setup!$B$18+Setup!$B$16*1000,Setup!$B$16)+1)))</f>
      </c>
      <c r="H35" s="15">
        <f>IF(OR($A35="",$B35=""),"",IF(CODE(UPPER($B35))-64&gt;Setup!$B$17,"-",INDEX(Setup!$F$23:$AN$26,Setup!$B$19,MOD(H$7-Setup!$B$6-(CODE(UPPER($B35))-65)*Setup!$B$18+Setup!$B$16*1000,Setup!$B$16)+1)))</f>
      </c>
      <c r="I35" s="15">
        <f>IF(OR($A35="",$B35=""),"",IF(CODE(UPPER($B35))-64&gt;Setup!$B$17,"-",INDEX(Setup!$F$23:$AN$26,Setup!$B$19,MOD(I$7-Setup!$B$6-(CODE(UPPER($B35))-65)*Setup!$B$18+Setup!$B$16*1000,Setup!$B$16)+1)))</f>
      </c>
      <c r="J35" s="15">
        <f>IF(OR($A35="",$B35=""),"",IF(CODE(UPPER($B35))-64&gt;Setup!$B$17,"-",INDEX(Setup!$F$23:$AN$26,Setup!$B$19,MOD(J$7-Setup!$B$6-(CODE(UPPER($B35))-65)*Setup!$B$18+Setup!$B$16*1000,Setup!$B$16)+1)))</f>
      </c>
      <c r="K35" s="15">
        <f>IF(OR($A35="",$B35=""),"",IF(CODE(UPPER($B35))-64&gt;Setup!$B$17,"-",INDEX(Setup!$F$23:$AN$26,Setup!$B$19,MOD(K$7-Setup!$B$6-(CODE(UPPER($B35))-65)*Setup!$B$18+Setup!$B$16*1000,Setup!$B$16)+1)))</f>
      </c>
      <c r="L35" s="15">
        <f>IF(OR($A35="",$B35=""),"",IF(CODE(UPPER($B35))-64&gt;Setup!$B$17,"-",INDEX(Setup!$F$23:$AN$26,Setup!$B$19,MOD(L$7-Setup!$B$6-(CODE(UPPER($B35))-65)*Setup!$B$18+Setup!$B$16*1000,Setup!$B$16)+1)))</f>
      </c>
      <c r="M35" s="15">
        <f>IF(OR($A35="",$B35=""),"",IF(CODE(UPPER($B35))-64&gt;Setup!$B$17,"-",INDEX(Setup!$F$23:$AN$26,Setup!$B$19,MOD(M$7-Setup!$B$6-(CODE(UPPER($B35))-65)*Setup!$B$18+Setup!$B$16*1000,Setup!$B$16)+1)))</f>
      </c>
      <c r="N35" s="15">
        <f>IF(OR($A35="",$B35=""),"",IF(CODE(UPPER($B35))-64&gt;Setup!$B$17,"-",INDEX(Setup!$F$23:$AN$26,Setup!$B$19,MOD(N$7-Setup!$B$6-(CODE(UPPER($B35))-65)*Setup!$B$18+Setup!$B$16*1000,Setup!$B$16)+1)))</f>
      </c>
      <c r="O35" s="15">
        <f>IF(OR($A35="",$B35=""),"",IF(CODE(UPPER($B35))-64&gt;Setup!$B$17,"-",INDEX(Setup!$F$23:$AN$26,Setup!$B$19,MOD(O$7-Setup!$B$6-(CODE(UPPER($B35))-65)*Setup!$B$18+Setup!$B$16*1000,Setup!$B$16)+1)))</f>
      </c>
      <c r="P35" s="15">
        <f>IF(OR($A35="",$B35=""),"",IF(CODE(UPPER($B35))-64&gt;Setup!$B$17,"-",INDEX(Setup!$F$23:$AN$26,Setup!$B$19,MOD(P$7-Setup!$B$6-(CODE(UPPER($B35))-65)*Setup!$B$18+Setup!$B$16*1000,Setup!$B$16)+1)))</f>
      </c>
      <c r="Q35" s="15">
        <f>IF(OR($A35="",$B35=""),"",IF(CODE(UPPER($B35))-64&gt;Setup!$B$17,"-",INDEX(Setup!$F$23:$AN$26,Setup!$B$19,MOD(Q$7-Setup!$B$6-(CODE(UPPER($B35))-65)*Setup!$B$18+Setup!$B$16*1000,Setup!$B$16)+1)))</f>
      </c>
      <c r="R35" s="15">
        <f>IF(OR($A35="",$B35=""),"",IF(CODE(UPPER($B35))-64&gt;Setup!$B$17,"-",INDEX(Setup!$F$23:$AN$26,Setup!$B$19,MOD(R$7-Setup!$B$6-(CODE(UPPER($B35))-65)*Setup!$B$18+Setup!$B$16*1000,Setup!$B$16)+1)))</f>
      </c>
      <c r="S35" s="15">
        <f>IF(OR($A35="",$B35=""),"",IF(CODE(UPPER($B35))-64&gt;Setup!$B$17,"-",INDEX(Setup!$F$23:$AN$26,Setup!$B$19,MOD(S$7-Setup!$B$6-(CODE(UPPER($B35))-65)*Setup!$B$18+Setup!$B$16*1000,Setup!$B$16)+1)))</f>
      </c>
      <c r="T35" s="15">
        <f>IF(OR($A35="",$B35=""),"",IF(CODE(UPPER($B35))-64&gt;Setup!$B$17,"-",INDEX(Setup!$F$23:$AN$26,Setup!$B$19,MOD(T$7-Setup!$B$6-(CODE(UPPER($B35))-65)*Setup!$B$18+Setup!$B$16*1000,Setup!$B$16)+1)))</f>
      </c>
      <c r="U35" s="15">
        <f>IF(OR($A35="",$B35=""),"",IF(CODE(UPPER($B35))-64&gt;Setup!$B$17,"-",INDEX(Setup!$F$23:$AN$26,Setup!$B$19,MOD(U$7-Setup!$B$6-(CODE(UPPER($B35))-65)*Setup!$B$18+Setup!$B$16*1000,Setup!$B$16)+1)))</f>
      </c>
      <c r="V35" s="15">
        <f>IF(OR($A35="",$B35=""),"",IF(CODE(UPPER($B35))-64&gt;Setup!$B$17,"-",INDEX(Setup!$F$23:$AN$26,Setup!$B$19,MOD(V$7-Setup!$B$6-(CODE(UPPER($B35))-65)*Setup!$B$18+Setup!$B$16*1000,Setup!$B$16)+1)))</f>
      </c>
      <c r="W35" s="15">
        <f>IF(OR($A35="",$B35=""),"",IF(CODE(UPPER($B35))-64&gt;Setup!$B$17,"-",INDEX(Setup!$F$23:$AN$26,Setup!$B$19,MOD(W$7-Setup!$B$6-(CODE(UPPER($B35))-65)*Setup!$B$18+Setup!$B$16*1000,Setup!$B$16)+1)))</f>
      </c>
      <c r="X35" s="15">
        <f>IF(OR($A35="",$B35=""),"",IF(CODE(UPPER($B35))-64&gt;Setup!$B$17,"-",INDEX(Setup!$F$23:$AN$26,Setup!$B$19,MOD(X$7-Setup!$B$6-(CODE(UPPER($B35))-65)*Setup!$B$18+Setup!$B$16*1000,Setup!$B$16)+1)))</f>
      </c>
      <c r="Y35" s="15">
        <f>IF(OR($A35="",$B35=""),"",IF(CODE(UPPER($B35))-64&gt;Setup!$B$17,"-",INDEX(Setup!$F$23:$AN$26,Setup!$B$19,MOD(Y$7-Setup!$B$6-(CODE(UPPER($B35))-65)*Setup!$B$18+Setup!$B$16*1000,Setup!$B$16)+1)))</f>
      </c>
      <c r="Z35" s="15">
        <f>IF(OR($A35="",$B35=""),"",IF(CODE(UPPER($B35))-64&gt;Setup!$B$17,"-",INDEX(Setup!$F$23:$AN$26,Setup!$B$19,MOD(Z$7-Setup!$B$6-(CODE(UPPER($B35))-65)*Setup!$B$18+Setup!$B$16*1000,Setup!$B$16)+1)))</f>
      </c>
      <c r="AA35" s="15">
        <f>IF(OR($A35="",$B35=""),"",IF(CODE(UPPER($B35))-64&gt;Setup!$B$17,"-",INDEX(Setup!$F$23:$AN$26,Setup!$B$19,MOD(AA$7-Setup!$B$6-(CODE(UPPER($B35))-65)*Setup!$B$18+Setup!$B$16*1000,Setup!$B$16)+1)))</f>
      </c>
      <c r="AB35" s="15">
        <f>IF(OR($A35="",$B35=""),"",IF(CODE(UPPER($B35))-64&gt;Setup!$B$17,"-",INDEX(Setup!$F$23:$AN$26,Setup!$B$19,MOD(AB$7-Setup!$B$6-(CODE(UPPER($B35))-65)*Setup!$B$18+Setup!$B$16*1000,Setup!$B$16)+1)))</f>
      </c>
      <c r="AC35" s="15">
        <f>IF(OR($A35="",$B35=""),"",IF(CODE(UPPER($B35))-64&gt;Setup!$B$17,"-",INDEX(Setup!$F$23:$AN$26,Setup!$B$19,MOD(AC$7-Setup!$B$6-(CODE(UPPER($B35))-65)*Setup!$B$18+Setup!$B$16*1000,Setup!$B$16)+1)))</f>
      </c>
      <c r="AD35" s="15">
        <f>IF(OR($A35="",$B35=""),"",IF(CODE(UPPER($B35))-64&gt;Setup!$B$17,"-",INDEX(Setup!$F$23:$AN$26,Setup!$B$19,MOD(AD$7-Setup!$B$6-(CODE(UPPER($B35))-65)*Setup!$B$18+Setup!$B$16*1000,Setup!$B$16)+1)))</f>
      </c>
      <c r="AE35" s="15">
        <f>IF(OR($A35="",$B35=""),"",IF(CODE(UPPER($B35))-64&gt;Setup!$B$17,"-",INDEX(Setup!$F$23:$AN$26,Setup!$B$19,MOD(AE$7-Setup!$B$6-(CODE(UPPER($B35))-65)*Setup!$B$18+Setup!$B$16*1000,Setup!$B$16)+1)))</f>
      </c>
      <c r="AF35" s="17">
        <f>IF($A35="","",COUNTIF(D35:AE35,"D")+COUNTIF(D35:AE35,"N")+COUNTIF(D35:AE35,"M")+COUNTIF(D35:AE35,"A"))</f>
      </c>
      <c r="AG35" s="17">
        <f>IF($A35="","",(COUNTIF(D35:AE35,"D")+COUNTIF(D35:AE35,"N")+COUNTIF(D35:AE35,"M")+COUNTIF(D35:AE35,"A"))*Setup!$B$15)</f>
      </c>
    </row>
    <row r="36" spans="1:33" x14ac:dyDescent="0.25">
      <c r="A36" s="13">
        <f>IF(Guards!$A35="","",Guards!$A35)</f>
      </c>
      <c r="B36" s="5"/>
      <c r="C36" s="21"/>
      <c r="D36" s="15">
        <f>IF(OR($A36="",$B36=""),"",IF(CODE(UPPER($B36))-64&gt;Setup!$B$17,"-",INDEX(Setup!$F$23:$AN$26,Setup!$B$19,MOD(D$7-Setup!$B$6-(CODE(UPPER($B36))-65)*Setup!$B$18+Setup!$B$16*1000,Setup!$B$16)+1)))</f>
      </c>
      <c r="E36" s="15">
        <f>IF(OR($A36="",$B36=""),"",IF(CODE(UPPER($B36))-64&gt;Setup!$B$17,"-",INDEX(Setup!$F$23:$AN$26,Setup!$B$19,MOD(E$7-Setup!$B$6-(CODE(UPPER($B36))-65)*Setup!$B$18+Setup!$B$16*1000,Setup!$B$16)+1)))</f>
      </c>
      <c r="F36" s="15">
        <f>IF(OR($A36="",$B36=""),"",IF(CODE(UPPER($B36))-64&gt;Setup!$B$17,"-",INDEX(Setup!$F$23:$AN$26,Setup!$B$19,MOD(F$7-Setup!$B$6-(CODE(UPPER($B36))-65)*Setup!$B$18+Setup!$B$16*1000,Setup!$B$16)+1)))</f>
      </c>
      <c r="G36" s="15">
        <f>IF(OR($A36="",$B36=""),"",IF(CODE(UPPER($B36))-64&gt;Setup!$B$17,"-",INDEX(Setup!$F$23:$AN$26,Setup!$B$19,MOD(G$7-Setup!$B$6-(CODE(UPPER($B36))-65)*Setup!$B$18+Setup!$B$16*1000,Setup!$B$16)+1)))</f>
      </c>
      <c r="H36" s="15">
        <f>IF(OR($A36="",$B36=""),"",IF(CODE(UPPER($B36))-64&gt;Setup!$B$17,"-",INDEX(Setup!$F$23:$AN$26,Setup!$B$19,MOD(H$7-Setup!$B$6-(CODE(UPPER($B36))-65)*Setup!$B$18+Setup!$B$16*1000,Setup!$B$16)+1)))</f>
      </c>
      <c r="I36" s="15">
        <f>IF(OR($A36="",$B36=""),"",IF(CODE(UPPER($B36))-64&gt;Setup!$B$17,"-",INDEX(Setup!$F$23:$AN$26,Setup!$B$19,MOD(I$7-Setup!$B$6-(CODE(UPPER($B36))-65)*Setup!$B$18+Setup!$B$16*1000,Setup!$B$16)+1)))</f>
      </c>
      <c r="J36" s="15">
        <f>IF(OR($A36="",$B36=""),"",IF(CODE(UPPER($B36))-64&gt;Setup!$B$17,"-",INDEX(Setup!$F$23:$AN$26,Setup!$B$19,MOD(J$7-Setup!$B$6-(CODE(UPPER($B36))-65)*Setup!$B$18+Setup!$B$16*1000,Setup!$B$16)+1)))</f>
      </c>
      <c r="K36" s="15">
        <f>IF(OR($A36="",$B36=""),"",IF(CODE(UPPER($B36))-64&gt;Setup!$B$17,"-",INDEX(Setup!$F$23:$AN$26,Setup!$B$19,MOD(K$7-Setup!$B$6-(CODE(UPPER($B36))-65)*Setup!$B$18+Setup!$B$16*1000,Setup!$B$16)+1)))</f>
      </c>
      <c r="L36" s="15">
        <f>IF(OR($A36="",$B36=""),"",IF(CODE(UPPER($B36))-64&gt;Setup!$B$17,"-",INDEX(Setup!$F$23:$AN$26,Setup!$B$19,MOD(L$7-Setup!$B$6-(CODE(UPPER($B36))-65)*Setup!$B$18+Setup!$B$16*1000,Setup!$B$16)+1)))</f>
      </c>
      <c r="M36" s="15">
        <f>IF(OR($A36="",$B36=""),"",IF(CODE(UPPER($B36))-64&gt;Setup!$B$17,"-",INDEX(Setup!$F$23:$AN$26,Setup!$B$19,MOD(M$7-Setup!$B$6-(CODE(UPPER($B36))-65)*Setup!$B$18+Setup!$B$16*1000,Setup!$B$16)+1)))</f>
      </c>
      <c r="N36" s="15">
        <f>IF(OR($A36="",$B36=""),"",IF(CODE(UPPER($B36))-64&gt;Setup!$B$17,"-",INDEX(Setup!$F$23:$AN$26,Setup!$B$19,MOD(N$7-Setup!$B$6-(CODE(UPPER($B36))-65)*Setup!$B$18+Setup!$B$16*1000,Setup!$B$16)+1)))</f>
      </c>
      <c r="O36" s="15">
        <f>IF(OR($A36="",$B36=""),"",IF(CODE(UPPER($B36))-64&gt;Setup!$B$17,"-",INDEX(Setup!$F$23:$AN$26,Setup!$B$19,MOD(O$7-Setup!$B$6-(CODE(UPPER($B36))-65)*Setup!$B$18+Setup!$B$16*1000,Setup!$B$16)+1)))</f>
      </c>
      <c r="P36" s="15">
        <f>IF(OR($A36="",$B36=""),"",IF(CODE(UPPER($B36))-64&gt;Setup!$B$17,"-",INDEX(Setup!$F$23:$AN$26,Setup!$B$19,MOD(P$7-Setup!$B$6-(CODE(UPPER($B36))-65)*Setup!$B$18+Setup!$B$16*1000,Setup!$B$16)+1)))</f>
      </c>
      <c r="Q36" s="15">
        <f>IF(OR($A36="",$B36=""),"",IF(CODE(UPPER($B36))-64&gt;Setup!$B$17,"-",INDEX(Setup!$F$23:$AN$26,Setup!$B$19,MOD(Q$7-Setup!$B$6-(CODE(UPPER($B36))-65)*Setup!$B$18+Setup!$B$16*1000,Setup!$B$16)+1)))</f>
      </c>
      <c r="R36" s="15">
        <f>IF(OR($A36="",$B36=""),"",IF(CODE(UPPER($B36))-64&gt;Setup!$B$17,"-",INDEX(Setup!$F$23:$AN$26,Setup!$B$19,MOD(R$7-Setup!$B$6-(CODE(UPPER($B36))-65)*Setup!$B$18+Setup!$B$16*1000,Setup!$B$16)+1)))</f>
      </c>
      <c r="S36" s="15">
        <f>IF(OR($A36="",$B36=""),"",IF(CODE(UPPER($B36))-64&gt;Setup!$B$17,"-",INDEX(Setup!$F$23:$AN$26,Setup!$B$19,MOD(S$7-Setup!$B$6-(CODE(UPPER($B36))-65)*Setup!$B$18+Setup!$B$16*1000,Setup!$B$16)+1)))</f>
      </c>
      <c r="T36" s="15">
        <f>IF(OR($A36="",$B36=""),"",IF(CODE(UPPER($B36))-64&gt;Setup!$B$17,"-",INDEX(Setup!$F$23:$AN$26,Setup!$B$19,MOD(T$7-Setup!$B$6-(CODE(UPPER($B36))-65)*Setup!$B$18+Setup!$B$16*1000,Setup!$B$16)+1)))</f>
      </c>
      <c r="U36" s="15">
        <f>IF(OR($A36="",$B36=""),"",IF(CODE(UPPER($B36))-64&gt;Setup!$B$17,"-",INDEX(Setup!$F$23:$AN$26,Setup!$B$19,MOD(U$7-Setup!$B$6-(CODE(UPPER($B36))-65)*Setup!$B$18+Setup!$B$16*1000,Setup!$B$16)+1)))</f>
      </c>
      <c r="V36" s="15">
        <f>IF(OR($A36="",$B36=""),"",IF(CODE(UPPER($B36))-64&gt;Setup!$B$17,"-",INDEX(Setup!$F$23:$AN$26,Setup!$B$19,MOD(V$7-Setup!$B$6-(CODE(UPPER($B36))-65)*Setup!$B$18+Setup!$B$16*1000,Setup!$B$16)+1)))</f>
      </c>
      <c r="W36" s="15">
        <f>IF(OR($A36="",$B36=""),"",IF(CODE(UPPER($B36))-64&gt;Setup!$B$17,"-",INDEX(Setup!$F$23:$AN$26,Setup!$B$19,MOD(W$7-Setup!$B$6-(CODE(UPPER($B36))-65)*Setup!$B$18+Setup!$B$16*1000,Setup!$B$16)+1)))</f>
      </c>
      <c r="X36" s="15">
        <f>IF(OR($A36="",$B36=""),"",IF(CODE(UPPER($B36))-64&gt;Setup!$B$17,"-",INDEX(Setup!$F$23:$AN$26,Setup!$B$19,MOD(X$7-Setup!$B$6-(CODE(UPPER($B36))-65)*Setup!$B$18+Setup!$B$16*1000,Setup!$B$16)+1)))</f>
      </c>
      <c r="Y36" s="15">
        <f>IF(OR($A36="",$B36=""),"",IF(CODE(UPPER($B36))-64&gt;Setup!$B$17,"-",INDEX(Setup!$F$23:$AN$26,Setup!$B$19,MOD(Y$7-Setup!$B$6-(CODE(UPPER($B36))-65)*Setup!$B$18+Setup!$B$16*1000,Setup!$B$16)+1)))</f>
      </c>
      <c r="Z36" s="15">
        <f>IF(OR($A36="",$B36=""),"",IF(CODE(UPPER($B36))-64&gt;Setup!$B$17,"-",INDEX(Setup!$F$23:$AN$26,Setup!$B$19,MOD(Z$7-Setup!$B$6-(CODE(UPPER($B36))-65)*Setup!$B$18+Setup!$B$16*1000,Setup!$B$16)+1)))</f>
      </c>
      <c r="AA36" s="15">
        <f>IF(OR($A36="",$B36=""),"",IF(CODE(UPPER($B36))-64&gt;Setup!$B$17,"-",INDEX(Setup!$F$23:$AN$26,Setup!$B$19,MOD(AA$7-Setup!$B$6-(CODE(UPPER($B36))-65)*Setup!$B$18+Setup!$B$16*1000,Setup!$B$16)+1)))</f>
      </c>
      <c r="AB36" s="15">
        <f>IF(OR($A36="",$B36=""),"",IF(CODE(UPPER($B36))-64&gt;Setup!$B$17,"-",INDEX(Setup!$F$23:$AN$26,Setup!$B$19,MOD(AB$7-Setup!$B$6-(CODE(UPPER($B36))-65)*Setup!$B$18+Setup!$B$16*1000,Setup!$B$16)+1)))</f>
      </c>
      <c r="AC36" s="15">
        <f>IF(OR($A36="",$B36=""),"",IF(CODE(UPPER($B36))-64&gt;Setup!$B$17,"-",INDEX(Setup!$F$23:$AN$26,Setup!$B$19,MOD(AC$7-Setup!$B$6-(CODE(UPPER($B36))-65)*Setup!$B$18+Setup!$B$16*1000,Setup!$B$16)+1)))</f>
      </c>
      <c r="AD36" s="15">
        <f>IF(OR($A36="",$B36=""),"",IF(CODE(UPPER($B36))-64&gt;Setup!$B$17,"-",INDEX(Setup!$F$23:$AN$26,Setup!$B$19,MOD(AD$7-Setup!$B$6-(CODE(UPPER($B36))-65)*Setup!$B$18+Setup!$B$16*1000,Setup!$B$16)+1)))</f>
      </c>
      <c r="AE36" s="15">
        <f>IF(OR($A36="",$B36=""),"",IF(CODE(UPPER($B36))-64&gt;Setup!$B$17,"-",INDEX(Setup!$F$23:$AN$26,Setup!$B$19,MOD(AE$7-Setup!$B$6-(CODE(UPPER($B36))-65)*Setup!$B$18+Setup!$B$16*1000,Setup!$B$16)+1)))</f>
      </c>
      <c r="AF36" s="14">
        <f>IF($A36="","",COUNTIF(D36:AE36,"D")+COUNTIF(D36:AE36,"N")+COUNTIF(D36:AE36,"M")+COUNTIF(D36:AE36,"A"))</f>
      </c>
      <c r="AG36" s="14">
        <f>IF($A36="","",(COUNTIF(D36:AE36,"D")+COUNTIF(D36:AE36,"N")+COUNTIF(D36:AE36,"M")+COUNTIF(D36:AE36,"A"))*Setup!$B$15)</f>
      </c>
    </row>
    <row r="37" spans="1:33" x14ac:dyDescent="0.25">
      <c r="A37" s="16">
        <f>IF(Guards!$A36="","",Guards!$A36)</f>
      </c>
      <c r="B37" s="5"/>
      <c r="C37" s="21"/>
      <c r="D37" s="15">
        <f>IF(OR($A37="",$B37=""),"",IF(CODE(UPPER($B37))-64&gt;Setup!$B$17,"-",INDEX(Setup!$F$23:$AN$26,Setup!$B$19,MOD(D$7-Setup!$B$6-(CODE(UPPER($B37))-65)*Setup!$B$18+Setup!$B$16*1000,Setup!$B$16)+1)))</f>
      </c>
      <c r="E37" s="15">
        <f>IF(OR($A37="",$B37=""),"",IF(CODE(UPPER($B37))-64&gt;Setup!$B$17,"-",INDEX(Setup!$F$23:$AN$26,Setup!$B$19,MOD(E$7-Setup!$B$6-(CODE(UPPER($B37))-65)*Setup!$B$18+Setup!$B$16*1000,Setup!$B$16)+1)))</f>
      </c>
      <c r="F37" s="15">
        <f>IF(OR($A37="",$B37=""),"",IF(CODE(UPPER($B37))-64&gt;Setup!$B$17,"-",INDEX(Setup!$F$23:$AN$26,Setup!$B$19,MOD(F$7-Setup!$B$6-(CODE(UPPER($B37))-65)*Setup!$B$18+Setup!$B$16*1000,Setup!$B$16)+1)))</f>
      </c>
      <c r="G37" s="15">
        <f>IF(OR($A37="",$B37=""),"",IF(CODE(UPPER($B37))-64&gt;Setup!$B$17,"-",INDEX(Setup!$F$23:$AN$26,Setup!$B$19,MOD(G$7-Setup!$B$6-(CODE(UPPER($B37))-65)*Setup!$B$18+Setup!$B$16*1000,Setup!$B$16)+1)))</f>
      </c>
      <c r="H37" s="15">
        <f>IF(OR($A37="",$B37=""),"",IF(CODE(UPPER($B37))-64&gt;Setup!$B$17,"-",INDEX(Setup!$F$23:$AN$26,Setup!$B$19,MOD(H$7-Setup!$B$6-(CODE(UPPER($B37))-65)*Setup!$B$18+Setup!$B$16*1000,Setup!$B$16)+1)))</f>
      </c>
      <c r="I37" s="15">
        <f>IF(OR($A37="",$B37=""),"",IF(CODE(UPPER($B37))-64&gt;Setup!$B$17,"-",INDEX(Setup!$F$23:$AN$26,Setup!$B$19,MOD(I$7-Setup!$B$6-(CODE(UPPER($B37))-65)*Setup!$B$18+Setup!$B$16*1000,Setup!$B$16)+1)))</f>
      </c>
      <c r="J37" s="15">
        <f>IF(OR($A37="",$B37=""),"",IF(CODE(UPPER($B37))-64&gt;Setup!$B$17,"-",INDEX(Setup!$F$23:$AN$26,Setup!$B$19,MOD(J$7-Setup!$B$6-(CODE(UPPER($B37))-65)*Setup!$B$18+Setup!$B$16*1000,Setup!$B$16)+1)))</f>
      </c>
      <c r="K37" s="15">
        <f>IF(OR($A37="",$B37=""),"",IF(CODE(UPPER($B37))-64&gt;Setup!$B$17,"-",INDEX(Setup!$F$23:$AN$26,Setup!$B$19,MOD(K$7-Setup!$B$6-(CODE(UPPER($B37))-65)*Setup!$B$18+Setup!$B$16*1000,Setup!$B$16)+1)))</f>
      </c>
      <c r="L37" s="15">
        <f>IF(OR($A37="",$B37=""),"",IF(CODE(UPPER($B37))-64&gt;Setup!$B$17,"-",INDEX(Setup!$F$23:$AN$26,Setup!$B$19,MOD(L$7-Setup!$B$6-(CODE(UPPER($B37))-65)*Setup!$B$18+Setup!$B$16*1000,Setup!$B$16)+1)))</f>
      </c>
      <c r="M37" s="15">
        <f>IF(OR($A37="",$B37=""),"",IF(CODE(UPPER($B37))-64&gt;Setup!$B$17,"-",INDEX(Setup!$F$23:$AN$26,Setup!$B$19,MOD(M$7-Setup!$B$6-(CODE(UPPER($B37))-65)*Setup!$B$18+Setup!$B$16*1000,Setup!$B$16)+1)))</f>
      </c>
      <c r="N37" s="15">
        <f>IF(OR($A37="",$B37=""),"",IF(CODE(UPPER($B37))-64&gt;Setup!$B$17,"-",INDEX(Setup!$F$23:$AN$26,Setup!$B$19,MOD(N$7-Setup!$B$6-(CODE(UPPER($B37))-65)*Setup!$B$18+Setup!$B$16*1000,Setup!$B$16)+1)))</f>
      </c>
      <c r="O37" s="15">
        <f>IF(OR($A37="",$B37=""),"",IF(CODE(UPPER($B37))-64&gt;Setup!$B$17,"-",INDEX(Setup!$F$23:$AN$26,Setup!$B$19,MOD(O$7-Setup!$B$6-(CODE(UPPER($B37))-65)*Setup!$B$18+Setup!$B$16*1000,Setup!$B$16)+1)))</f>
      </c>
      <c r="P37" s="15">
        <f>IF(OR($A37="",$B37=""),"",IF(CODE(UPPER($B37))-64&gt;Setup!$B$17,"-",INDEX(Setup!$F$23:$AN$26,Setup!$B$19,MOD(P$7-Setup!$B$6-(CODE(UPPER($B37))-65)*Setup!$B$18+Setup!$B$16*1000,Setup!$B$16)+1)))</f>
      </c>
      <c r="Q37" s="15">
        <f>IF(OR($A37="",$B37=""),"",IF(CODE(UPPER($B37))-64&gt;Setup!$B$17,"-",INDEX(Setup!$F$23:$AN$26,Setup!$B$19,MOD(Q$7-Setup!$B$6-(CODE(UPPER($B37))-65)*Setup!$B$18+Setup!$B$16*1000,Setup!$B$16)+1)))</f>
      </c>
      <c r="R37" s="15">
        <f>IF(OR($A37="",$B37=""),"",IF(CODE(UPPER($B37))-64&gt;Setup!$B$17,"-",INDEX(Setup!$F$23:$AN$26,Setup!$B$19,MOD(R$7-Setup!$B$6-(CODE(UPPER($B37))-65)*Setup!$B$18+Setup!$B$16*1000,Setup!$B$16)+1)))</f>
      </c>
      <c r="S37" s="15">
        <f>IF(OR($A37="",$B37=""),"",IF(CODE(UPPER($B37))-64&gt;Setup!$B$17,"-",INDEX(Setup!$F$23:$AN$26,Setup!$B$19,MOD(S$7-Setup!$B$6-(CODE(UPPER($B37))-65)*Setup!$B$18+Setup!$B$16*1000,Setup!$B$16)+1)))</f>
      </c>
      <c r="T37" s="15">
        <f>IF(OR($A37="",$B37=""),"",IF(CODE(UPPER($B37))-64&gt;Setup!$B$17,"-",INDEX(Setup!$F$23:$AN$26,Setup!$B$19,MOD(T$7-Setup!$B$6-(CODE(UPPER($B37))-65)*Setup!$B$18+Setup!$B$16*1000,Setup!$B$16)+1)))</f>
      </c>
      <c r="U37" s="15">
        <f>IF(OR($A37="",$B37=""),"",IF(CODE(UPPER($B37))-64&gt;Setup!$B$17,"-",INDEX(Setup!$F$23:$AN$26,Setup!$B$19,MOD(U$7-Setup!$B$6-(CODE(UPPER($B37))-65)*Setup!$B$18+Setup!$B$16*1000,Setup!$B$16)+1)))</f>
      </c>
      <c r="V37" s="15">
        <f>IF(OR($A37="",$B37=""),"",IF(CODE(UPPER($B37))-64&gt;Setup!$B$17,"-",INDEX(Setup!$F$23:$AN$26,Setup!$B$19,MOD(V$7-Setup!$B$6-(CODE(UPPER($B37))-65)*Setup!$B$18+Setup!$B$16*1000,Setup!$B$16)+1)))</f>
      </c>
      <c r="W37" s="15">
        <f>IF(OR($A37="",$B37=""),"",IF(CODE(UPPER($B37))-64&gt;Setup!$B$17,"-",INDEX(Setup!$F$23:$AN$26,Setup!$B$19,MOD(W$7-Setup!$B$6-(CODE(UPPER($B37))-65)*Setup!$B$18+Setup!$B$16*1000,Setup!$B$16)+1)))</f>
      </c>
      <c r="X37" s="15">
        <f>IF(OR($A37="",$B37=""),"",IF(CODE(UPPER($B37))-64&gt;Setup!$B$17,"-",INDEX(Setup!$F$23:$AN$26,Setup!$B$19,MOD(X$7-Setup!$B$6-(CODE(UPPER($B37))-65)*Setup!$B$18+Setup!$B$16*1000,Setup!$B$16)+1)))</f>
      </c>
      <c r="Y37" s="15">
        <f>IF(OR($A37="",$B37=""),"",IF(CODE(UPPER($B37))-64&gt;Setup!$B$17,"-",INDEX(Setup!$F$23:$AN$26,Setup!$B$19,MOD(Y$7-Setup!$B$6-(CODE(UPPER($B37))-65)*Setup!$B$18+Setup!$B$16*1000,Setup!$B$16)+1)))</f>
      </c>
      <c r="Z37" s="15">
        <f>IF(OR($A37="",$B37=""),"",IF(CODE(UPPER($B37))-64&gt;Setup!$B$17,"-",INDEX(Setup!$F$23:$AN$26,Setup!$B$19,MOD(Z$7-Setup!$B$6-(CODE(UPPER($B37))-65)*Setup!$B$18+Setup!$B$16*1000,Setup!$B$16)+1)))</f>
      </c>
      <c r="AA37" s="15">
        <f>IF(OR($A37="",$B37=""),"",IF(CODE(UPPER($B37))-64&gt;Setup!$B$17,"-",INDEX(Setup!$F$23:$AN$26,Setup!$B$19,MOD(AA$7-Setup!$B$6-(CODE(UPPER($B37))-65)*Setup!$B$18+Setup!$B$16*1000,Setup!$B$16)+1)))</f>
      </c>
      <c r="AB37" s="15">
        <f>IF(OR($A37="",$B37=""),"",IF(CODE(UPPER($B37))-64&gt;Setup!$B$17,"-",INDEX(Setup!$F$23:$AN$26,Setup!$B$19,MOD(AB$7-Setup!$B$6-(CODE(UPPER($B37))-65)*Setup!$B$18+Setup!$B$16*1000,Setup!$B$16)+1)))</f>
      </c>
      <c r="AC37" s="15">
        <f>IF(OR($A37="",$B37=""),"",IF(CODE(UPPER($B37))-64&gt;Setup!$B$17,"-",INDEX(Setup!$F$23:$AN$26,Setup!$B$19,MOD(AC$7-Setup!$B$6-(CODE(UPPER($B37))-65)*Setup!$B$18+Setup!$B$16*1000,Setup!$B$16)+1)))</f>
      </c>
      <c r="AD37" s="15">
        <f>IF(OR($A37="",$B37=""),"",IF(CODE(UPPER($B37))-64&gt;Setup!$B$17,"-",INDEX(Setup!$F$23:$AN$26,Setup!$B$19,MOD(AD$7-Setup!$B$6-(CODE(UPPER($B37))-65)*Setup!$B$18+Setup!$B$16*1000,Setup!$B$16)+1)))</f>
      </c>
      <c r="AE37" s="15">
        <f>IF(OR($A37="",$B37=""),"",IF(CODE(UPPER($B37))-64&gt;Setup!$B$17,"-",INDEX(Setup!$F$23:$AN$26,Setup!$B$19,MOD(AE$7-Setup!$B$6-(CODE(UPPER($B37))-65)*Setup!$B$18+Setup!$B$16*1000,Setup!$B$16)+1)))</f>
      </c>
      <c r="AF37" s="17">
        <f>IF($A37="","",COUNTIF(D37:AE37,"D")+COUNTIF(D37:AE37,"N")+COUNTIF(D37:AE37,"M")+COUNTIF(D37:AE37,"A"))</f>
      </c>
      <c r="AG37" s="17">
        <f>IF($A37="","",(COUNTIF(D37:AE37,"D")+COUNTIF(D37:AE37,"N")+COUNTIF(D37:AE37,"M")+COUNTIF(D37:AE37,"A"))*Setup!$B$15)</f>
      </c>
    </row>
    <row r="38" spans="1:33" x14ac:dyDescent="0.25">
      <c r="A38" s="13">
        <f>IF(Guards!$A37="","",Guards!$A37)</f>
      </c>
      <c r="B38" s="5"/>
      <c r="C38" s="21"/>
      <c r="D38" s="15">
        <f>IF(OR($A38="",$B38=""),"",IF(CODE(UPPER($B38))-64&gt;Setup!$B$17,"-",INDEX(Setup!$F$23:$AN$26,Setup!$B$19,MOD(D$7-Setup!$B$6-(CODE(UPPER($B38))-65)*Setup!$B$18+Setup!$B$16*1000,Setup!$B$16)+1)))</f>
      </c>
      <c r="E38" s="15">
        <f>IF(OR($A38="",$B38=""),"",IF(CODE(UPPER($B38))-64&gt;Setup!$B$17,"-",INDEX(Setup!$F$23:$AN$26,Setup!$B$19,MOD(E$7-Setup!$B$6-(CODE(UPPER($B38))-65)*Setup!$B$18+Setup!$B$16*1000,Setup!$B$16)+1)))</f>
      </c>
      <c r="F38" s="15">
        <f>IF(OR($A38="",$B38=""),"",IF(CODE(UPPER($B38))-64&gt;Setup!$B$17,"-",INDEX(Setup!$F$23:$AN$26,Setup!$B$19,MOD(F$7-Setup!$B$6-(CODE(UPPER($B38))-65)*Setup!$B$18+Setup!$B$16*1000,Setup!$B$16)+1)))</f>
      </c>
      <c r="G38" s="15">
        <f>IF(OR($A38="",$B38=""),"",IF(CODE(UPPER($B38))-64&gt;Setup!$B$17,"-",INDEX(Setup!$F$23:$AN$26,Setup!$B$19,MOD(G$7-Setup!$B$6-(CODE(UPPER($B38))-65)*Setup!$B$18+Setup!$B$16*1000,Setup!$B$16)+1)))</f>
      </c>
      <c r="H38" s="15">
        <f>IF(OR($A38="",$B38=""),"",IF(CODE(UPPER($B38))-64&gt;Setup!$B$17,"-",INDEX(Setup!$F$23:$AN$26,Setup!$B$19,MOD(H$7-Setup!$B$6-(CODE(UPPER($B38))-65)*Setup!$B$18+Setup!$B$16*1000,Setup!$B$16)+1)))</f>
      </c>
      <c r="I38" s="15">
        <f>IF(OR($A38="",$B38=""),"",IF(CODE(UPPER($B38))-64&gt;Setup!$B$17,"-",INDEX(Setup!$F$23:$AN$26,Setup!$B$19,MOD(I$7-Setup!$B$6-(CODE(UPPER($B38))-65)*Setup!$B$18+Setup!$B$16*1000,Setup!$B$16)+1)))</f>
      </c>
      <c r="J38" s="15">
        <f>IF(OR($A38="",$B38=""),"",IF(CODE(UPPER($B38))-64&gt;Setup!$B$17,"-",INDEX(Setup!$F$23:$AN$26,Setup!$B$19,MOD(J$7-Setup!$B$6-(CODE(UPPER($B38))-65)*Setup!$B$18+Setup!$B$16*1000,Setup!$B$16)+1)))</f>
      </c>
      <c r="K38" s="15">
        <f>IF(OR($A38="",$B38=""),"",IF(CODE(UPPER($B38))-64&gt;Setup!$B$17,"-",INDEX(Setup!$F$23:$AN$26,Setup!$B$19,MOD(K$7-Setup!$B$6-(CODE(UPPER($B38))-65)*Setup!$B$18+Setup!$B$16*1000,Setup!$B$16)+1)))</f>
      </c>
      <c r="L38" s="15">
        <f>IF(OR($A38="",$B38=""),"",IF(CODE(UPPER($B38))-64&gt;Setup!$B$17,"-",INDEX(Setup!$F$23:$AN$26,Setup!$B$19,MOD(L$7-Setup!$B$6-(CODE(UPPER($B38))-65)*Setup!$B$18+Setup!$B$16*1000,Setup!$B$16)+1)))</f>
      </c>
      <c r="M38" s="15">
        <f>IF(OR($A38="",$B38=""),"",IF(CODE(UPPER($B38))-64&gt;Setup!$B$17,"-",INDEX(Setup!$F$23:$AN$26,Setup!$B$19,MOD(M$7-Setup!$B$6-(CODE(UPPER($B38))-65)*Setup!$B$18+Setup!$B$16*1000,Setup!$B$16)+1)))</f>
      </c>
      <c r="N38" s="15">
        <f>IF(OR($A38="",$B38=""),"",IF(CODE(UPPER($B38))-64&gt;Setup!$B$17,"-",INDEX(Setup!$F$23:$AN$26,Setup!$B$19,MOD(N$7-Setup!$B$6-(CODE(UPPER($B38))-65)*Setup!$B$18+Setup!$B$16*1000,Setup!$B$16)+1)))</f>
      </c>
      <c r="O38" s="15">
        <f>IF(OR($A38="",$B38=""),"",IF(CODE(UPPER($B38))-64&gt;Setup!$B$17,"-",INDEX(Setup!$F$23:$AN$26,Setup!$B$19,MOD(O$7-Setup!$B$6-(CODE(UPPER($B38))-65)*Setup!$B$18+Setup!$B$16*1000,Setup!$B$16)+1)))</f>
      </c>
      <c r="P38" s="15">
        <f>IF(OR($A38="",$B38=""),"",IF(CODE(UPPER($B38))-64&gt;Setup!$B$17,"-",INDEX(Setup!$F$23:$AN$26,Setup!$B$19,MOD(P$7-Setup!$B$6-(CODE(UPPER($B38))-65)*Setup!$B$18+Setup!$B$16*1000,Setup!$B$16)+1)))</f>
      </c>
      <c r="Q38" s="15">
        <f>IF(OR($A38="",$B38=""),"",IF(CODE(UPPER($B38))-64&gt;Setup!$B$17,"-",INDEX(Setup!$F$23:$AN$26,Setup!$B$19,MOD(Q$7-Setup!$B$6-(CODE(UPPER($B38))-65)*Setup!$B$18+Setup!$B$16*1000,Setup!$B$16)+1)))</f>
      </c>
      <c r="R38" s="15">
        <f>IF(OR($A38="",$B38=""),"",IF(CODE(UPPER($B38))-64&gt;Setup!$B$17,"-",INDEX(Setup!$F$23:$AN$26,Setup!$B$19,MOD(R$7-Setup!$B$6-(CODE(UPPER($B38))-65)*Setup!$B$18+Setup!$B$16*1000,Setup!$B$16)+1)))</f>
      </c>
      <c r="S38" s="15">
        <f>IF(OR($A38="",$B38=""),"",IF(CODE(UPPER($B38))-64&gt;Setup!$B$17,"-",INDEX(Setup!$F$23:$AN$26,Setup!$B$19,MOD(S$7-Setup!$B$6-(CODE(UPPER($B38))-65)*Setup!$B$18+Setup!$B$16*1000,Setup!$B$16)+1)))</f>
      </c>
      <c r="T38" s="15">
        <f>IF(OR($A38="",$B38=""),"",IF(CODE(UPPER($B38))-64&gt;Setup!$B$17,"-",INDEX(Setup!$F$23:$AN$26,Setup!$B$19,MOD(T$7-Setup!$B$6-(CODE(UPPER($B38))-65)*Setup!$B$18+Setup!$B$16*1000,Setup!$B$16)+1)))</f>
      </c>
      <c r="U38" s="15">
        <f>IF(OR($A38="",$B38=""),"",IF(CODE(UPPER($B38))-64&gt;Setup!$B$17,"-",INDEX(Setup!$F$23:$AN$26,Setup!$B$19,MOD(U$7-Setup!$B$6-(CODE(UPPER($B38))-65)*Setup!$B$18+Setup!$B$16*1000,Setup!$B$16)+1)))</f>
      </c>
      <c r="V38" s="15">
        <f>IF(OR($A38="",$B38=""),"",IF(CODE(UPPER($B38))-64&gt;Setup!$B$17,"-",INDEX(Setup!$F$23:$AN$26,Setup!$B$19,MOD(V$7-Setup!$B$6-(CODE(UPPER($B38))-65)*Setup!$B$18+Setup!$B$16*1000,Setup!$B$16)+1)))</f>
      </c>
      <c r="W38" s="15">
        <f>IF(OR($A38="",$B38=""),"",IF(CODE(UPPER($B38))-64&gt;Setup!$B$17,"-",INDEX(Setup!$F$23:$AN$26,Setup!$B$19,MOD(W$7-Setup!$B$6-(CODE(UPPER($B38))-65)*Setup!$B$18+Setup!$B$16*1000,Setup!$B$16)+1)))</f>
      </c>
      <c r="X38" s="15">
        <f>IF(OR($A38="",$B38=""),"",IF(CODE(UPPER($B38))-64&gt;Setup!$B$17,"-",INDEX(Setup!$F$23:$AN$26,Setup!$B$19,MOD(X$7-Setup!$B$6-(CODE(UPPER($B38))-65)*Setup!$B$18+Setup!$B$16*1000,Setup!$B$16)+1)))</f>
      </c>
      <c r="Y38" s="15">
        <f>IF(OR($A38="",$B38=""),"",IF(CODE(UPPER($B38))-64&gt;Setup!$B$17,"-",INDEX(Setup!$F$23:$AN$26,Setup!$B$19,MOD(Y$7-Setup!$B$6-(CODE(UPPER($B38))-65)*Setup!$B$18+Setup!$B$16*1000,Setup!$B$16)+1)))</f>
      </c>
      <c r="Z38" s="15">
        <f>IF(OR($A38="",$B38=""),"",IF(CODE(UPPER($B38))-64&gt;Setup!$B$17,"-",INDEX(Setup!$F$23:$AN$26,Setup!$B$19,MOD(Z$7-Setup!$B$6-(CODE(UPPER($B38))-65)*Setup!$B$18+Setup!$B$16*1000,Setup!$B$16)+1)))</f>
      </c>
      <c r="AA38" s="15">
        <f>IF(OR($A38="",$B38=""),"",IF(CODE(UPPER($B38))-64&gt;Setup!$B$17,"-",INDEX(Setup!$F$23:$AN$26,Setup!$B$19,MOD(AA$7-Setup!$B$6-(CODE(UPPER($B38))-65)*Setup!$B$18+Setup!$B$16*1000,Setup!$B$16)+1)))</f>
      </c>
      <c r="AB38" s="15">
        <f>IF(OR($A38="",$B38=""),"",IF(CODE(UPPER($B38))-64&gt;Setup!$B$17,"-",INDEX(Setup!$F$23:$AN$26,Setup!$B$19,MOD(AB$7-Setup!$B$6-(CODE(UPPER($B38))-65)*Setup!$B$18+Setup!$B$16*1000,Setup!$B$16)+1)))</f>
      </c>
      <c r="AC38" s="15">
        <f>IF(OR($A38="",$B38=""),"",IF(CODE(UPPER($B38))-64&gt;Setup!$B$17,"-",INDEX(Setup!$F$23:$AN$26,Setup!$B$19,MOD(AC$7-Setup!$B$6-(CODE(UPPER($B38))-65)*Setup!$B$18+Setup!$B$16*1000,Setup!$B$16)+1)))</f>
      </c>
      <c r="AD38" s="15">
        <f>IF(OR($A38="",$B38=""),"",IF(CODE(UPPER($B38))-64&gt;Setup!$B$17,"-",INDEX(Setup!$F$23:$AN$26,Setup!$B$19,MOD(AD$7-Setup!$B$6-(CODE(UPPER($B38))-65)*Setup!$B$18+Setup!$B$16*1000,Setup!$B$16)+1)))</f>
      </c>
      <c r="AE38" s="15">
        <f>IF(OR($A38="",$B38=""),"",IF(CODE(UPPER($B38))-64&gt;Setup!$B$17,"-",INDEX(Setup!$F$23:$AN$26,Setup!$B$19,MOD(AE$7-Setup!$B$6-(CODE(UPPER($B38))-65)*Setup!$B$18+Setup!$B$16*1000,Setup!$B$16)+1)))</f>
      </c>
      <c r="AF38" s="14">
        <f>IF($A38="","",COUNTIF(D38:AE38,"D")+COUNTIF(D38:AE38,"N")+COUNTIF(D38:AE38,"M")+COUNTIF(D38:AE38,"A"))</f>
      </c>
      <c r="AG38" s="14">
        <f>IF($A38="","",(COUNTIF(D38:AE38,"D")+COUNTIF(D38:AE38,"N")+COUNTIF(D38:AE38,"M")+COUNTIF(D38:AE38,"A"))*Setup!$B$15)</f>
      </c>
    </row>
    <row r="39" spans="1:33" x14ac:dyDescent="0.25">
      <c r="A39" s="16">
        <f>IF(Guards!$A38="","",Guards!$A38)</f>
      </c>
      <c r="B39" s="5"/>
      <c r="C39" s="21"/>
      <c r="D39" s="15">
        <f>IF(OR($A39="",$B39=""),"",IF(CODE(UPPER($B39))-64&gt;Setup!$B$17,"-",INDEX(Setup!$F$23:$AN$26,Setup!$B$19,MOD(D$7-Setup!$B$6-(CODE(UPPER($B39))-65)*Setup!$B$18+Setup!$B$16*1000,Setup!$B$16)+1)))</f>
      </c>
      <c r="E39" s="15">
        <f>IF(OR($A39="",$B39=""),"",IF(CODE(UPPER($B39))-64&gt;Setup!$B$17,"-",INDEX(Setup!$F$23:$AN$26,Setup!$B$19,MOD(E$7-Setup!$B$6-(CODE(UPPER($B39))-65)*Setup!$B$18+Setup!$B$16*1000,Setup!$B$16)+1)))</f>
      </c>
      <c r="F39" s="15">
        <f>IF(OR($A39="",$B39=""),"",IF(CODE(UPPER($B39))-64&gt;Setup!$B$17,"-",INDEX(Setup!$F$23:$AN$26,Setup!$B$19,MOD(F$7-Setup!$B$6-(CODE(UPPER($B39))-65)*Setup!$B$18+Setup!$B$16*1000,Setup!$B$16)+1)))</f>
      </c>
      <c r="G39" s="15">
        <f>IF(OR($A39="",$B39=""),"",IF(CODE(UPPER($B39))-64&gt;Setup!$B$17,"-",INDEX(Setup!$F$23:$AN$26,Setup!$B$19,MOD(G$7-Setup!$B$6-(CODE(UPPER($B39))-65)*Setup!$B$18+Setup!$B$16*1000,Setup!$B$16)+1)))</f>
      </c>
      <c r="H39" s="15">
        <f>IF(OR($A39="",$B39=""),"",IF(CODE(UPPER($B39))-64&gt;Setup!$B$17,"-",INDEX(Setup!$F$23:$AN$26,Setup!$B$19,MOD(H$7-Setup!$B$6-(CODE(UPPER($B39))-65)*Setup!$B$18+Setup!$B$16*1000,Setup!$B$16)+1)))</f>
      </c>
      <c r="I39" s="15">
        <f>IF(OR($A39="",$B39=""),"",IF(CODE(UPPER($B39))-64&gt;Setup!$B$17,"-",INDEX(Setup!$F$23:$AN$26,Setup!$B$19,MOD(I$7-Setup!$B$6-(CODE(UPPER($B39))-65)*Setup!$B$18+Setup!$B$16*1000,Setup!$B$16)+1)))</f>
      </c>
      <c r="J39" s="15">
        <f>IF(OR($A39="",$B39=""),"",IF(CODE(UPPER($B39))-64&gt;Setup!$B$17,"-",INDEX(Setup!$F$23:$AN$26,Setup!$B$19,MOD(J$7-Setup!$B$6-(CODE(UPPER($B39))-65)*Setup!$B$18+Setup!$B$16*1000,Setup!$B$16)+1)))</f>
      </c>
      <c r="K39" s="15">
        <f>IF(OR($A39="",$B39=""),"",IF(CODE(UPPER($B39))-64&gt;Setup!$B$17,"-",INDEX(Setup!$F$23:$AN$26,Setup!$B$19,MOD(K$7-Setup!$B$6-(CODE(UPPER($B39))-65)*Setup!$B$18+Setup!$B$16*1000,Setup!$B$16)+1)))</f>
      </c>
      <c r="L39" s="15">
        <f>IF(OR($A39="",$B39=""),"",IF(CODE(UPPER($B39))-64&gt;Setup!$B$17,"-",INDEX(Setup!$F$23:$AN$26,Setup!$B$19,MOD(L$7-Setup!$B$6-(CODE(UPPER($B39))-65)*Setup!$B$18+Setup!$B$16*1000,Setup!$B$16)+1)))</f>
      </c>
      <c r="M39" s="15">
        <f>IF(OR($A39="",$B39=""),"",IF(CODE(UPPER($B39))-64&gt;Setup!$B$17,"-",INDEX(Setup!$F$23:$AN$26,Setup!$B$19,MOD(M$7-Setup!$B$6-(CODE(UPPER($B39))-65)*Setup!$B$18+Setup!$B$16*1000,Setup!$B$16)+1)))</f>
      </c>
      <c r="N39" s="15">
        <f>IF(OR($A39="",$B39=""),"",IF(CODE(UPPER($B39))-64&gt;Setup!$B$17,"-",INDEX(Setup!$F$23:$AN$26,Setup!$B$19,MOD(N$7-Setup!$B$6-(CODE(UPPER($B39))-65)*Setup!$B$18+Setup!$B$16*1000,Setup!$B$16)+1)))</f>
      </c>
      <c r="O39" s="15">
        <f>IF(OR($A39="",$B39=""),"",IF(CODE(UPPER($B39))-64&gt;Setup!$B$17,"-",INDEX(Setup!$F$23:$AN$26,Setup!$B$19,MOD(O$7-Setup!$B$6-(CODE(UPPER($B39))-65)*Setup!$B$18+Setup!$B$16*1000,Setup!$B$16)+1)))</f>
      </c>
      <c r="P39" s="15">
        <f>IF(OR($A39="",$B39=""),"",IF(CODE(UPPER($B39))-64&gt;Setup!$B$17,"-",INDEX(Setup!$F$23:$AN$26,Setup!$B$19,MOD(P$7-Setup!$B$6-(CODE(UPPER($B39))-65)*Setup!$B$18+Setup!$B$16*1000,Setup!$B$16)+1)))</f>
      </c>
      <c r="Q39" s="15">
        <f>IF(OR($A39="",$B39=""),"",IF(CODE(UPPER($B39))-64&gt;Setup!$B$17,"-",INDEX(Setup!$F$23:$AN$26,Setup!$B$19,MOD(Q$7-Setup!$B$6-(CODE(UPPER($B39))-65)*Setup!$B$18+Setup!$B$16*1000,Setup!$B$16)+1)))</f>
      </c>
      <c r="R39" s="15">
        <f>IF(OR($A39="",$B39=""),"",IF(CODE(UPPER($B39))-64&gt;Setup!$B$17,"-",INDEX(Setup!$F$23:$AN$26,Setup!$B$19,MOD(R$7-Setup!$B$6-(CODE(UPPER($B39))-65)*Setup!$B$18+Setup!$B$16*1000,Setup!$B$16)+1)))</f>
      </c>
      <c r="S39" s="15">
        <f>IF(OR($A39="",$B39=""),"",IF(CODE(UPPER($B39))-64&gt;Setup!$B$17,"-",INDEX(Setup!$F$23:$AN$26,Setup!$B$19,MOD(S$7-Setup!$B$6-(CODE(UPPER($B39))-65)*Setup!$B$18+Setup!$B$16*1000,Setup!$B$16)+1)))</f>
      </c>
      <c r="T39" s="15">
        <f>IF(OR($A39="",$B39=""),"",IF(CODE(UPPER($B39))-64&gt;Setup!$B$17,"-",INDEX(Setup!$F$23:$AN$26,Setup!$B$19,MOD(T$7-Setup!$B$6-(CODE(UPPER($B39))-65)*Setup!$B$18+Setup!$B$16*1000,Setup!$B$16)+1)))</f>
      </c>
      <c r="U39" s="15">
        <f>IF(OR($A39="",$B39=""),"",IF(CODE(UPPER($B39))-64&gt;Setup!$B$17,"-",INDEX(Setup!$F$23:$AN$26,Setup!$B$19,MOD(U$7-Setup!$B$6-(CODE(UPPER($B39))-65)*Setup!$B$18+Setup!$B$16*1000,Setup!$B$16)+1)))</f>
      </c>
      <c r="V39" s="15">
        <f>IF(OR($A39="",$B39=""),"",IF(CODE(UPPER($B39))-64&gt;Setup!$B$17,"-",INDEX(Setup!$F$23:$AN$26,Setup!$B$19,MOD(V$7-Setup!$B$6-(CODE(UPPER($B39))-65)*Setup!$B$18+Setup!$B$16*1000,Setup!$B$16)+1)))</f>
      </c>
      <c r="W39" s="15">
        <f>IF(OR($A39="",$B39=""),"",IF(CODE(UPPER($B39))-64&gt;Setup!$B$17,"-",INDEX(Setup!$F$23:$AN$26,Setup!$B$19,MOD(W$7-Setup!$B$6-(CODE(UPPER($B39))-65)*Setup!$B$18+Setup!$B$16*1000,Setup!$B$16)+1)))</f>
      </c>
      <c r="X39" s="15">
        <f>IF(OR($A39="",$B39=""),"",IF(CODE(UPPER($B39))-64&gt;Setup!$B$17,"-",INDEX(Setup!$F$23:$AN$26,Setup!$B$19,MOD(X$7-Setup!$B$6-(CODE(UPPER($B39))-65)*Setup!$B$18+Setup!$B$16*1000,Setup!$B$16)+1)))</f>
      </c>
      <c r="Y39" s="15">
        <f>IF(OR($A39="",$B39=""),"",IF(CODE(UPPER($B39))-64&gt;Setup!$B$17,"-",INDEX(Setup!$F$23:$AN$26,Setup!$B$19,MOD(Y$7-Setup!$B$6-(CODE(UPPER($B39))-65)*Setup!$B$18+Setup!$B$16*1000,Setup!$B$16)+1)))</f>
      </c>
      <c r="Z39" s="15">
        <f>IF(OR($A39="",$B39=""),"",IF(CODE(UPPER($B39))-64&gt;Setup!$B$17,"-",INDEX(Setup!$F$23:$AN$26,Setup!$B$19,MOD(Z$7-Setup!$B$6-(CODE(UPPER($B39))-65)*Setup!$B$18+Setup!$B$16*1000,Setup!$B$16)+1)))</f>
      </c>
      <c r="AA39" s="15">
        <f>IF(OR($A39="",$B39=""),"",IF(CODE(UPPER($B39))-64&gt;Setup!$B$17,"-",INDEX(Setup!$F$23:$AN$26,Setup!$B$19,MOD(AA$7-Setup!$B$6-(CODE(UPPER($B39))-65)*Setup!$B$18+Setup!$B$16*1000,Setup!$B$16)+1)))</f>
      </c>
      <c r="AB39" s="15">
        <f>IF(OR($A39="",$B39=""),"",IF(CODE(UPPER($B39))-64&gt;Setup!$B$17,"-",INDEX(Setup!$F$23:$AN$26,Setup!$B$19,MOD(AB$7-Setup!$B$6-(CODE(UPPER($B39))-65)*Setup!$B$18+Setup!$B$16*1000,Setup!$B$16)+1)))</f>
      </c>
      <c r="AC39" s="15">
        <f>IF(OR($A39="",$B39=""),"",IF(CODE(UPPER($B39))-64&gt;Setup!$B$17,"-",INDEX(Setup!$F$23:$AN$26,Setup!$B$19,MOD(AC$7-Setup!$B$6-(CODE(UPPER($B39))-65)*Setup!$B$18+Setup!$B$16*1000,Setup!$B$16)+1)))</f>
      </c>
      <c r="AD39" s="15">
        <f>IF(OR($A39="",$B39=""),"",IF(CODE(UPPER($B39))-64&gt;Setup!$B$17,"-",INDEX(Setup!$F$23:$AN$26,Setup!$B$19,MOD(AD$7-Setup!$B$6-(CODE(UPPER($B39))-65)*Setup!$B$18+Setup!$B$16*1000,Setup!$B$16)+1)))</f>
      </c>
      <c r="AE39" s="15">
        <f>IF(OR($A39="",$B39=""),"",IF(CODE(UPPER($B39))-64&gt;Setup!$B$17,"-",INDEX(Setup!$F$23:$AN$26,Setup!$B$19,MOD(AE$7-Setup!$B$6-(CODE(UPPER($B39))-65)*Setup!$B$18+Setup!$B$16*1000,Setup!$B$16)+1)))</f>
      </c>
      <c r="AF39" s="17">
        <f>IF($A39="","",COUNTIF(D39:AE39,"D")+COUNTIF(D39:AE39,"N")+COUNTIF(D39:AE39,"M")+COUNTIF(D39:AE39,"A"))</f>
      </c>
      <c r="AG39" s="17">
        <f>IF($A39="","",(COUNTIF(D39:AE39,"D")+COUNTIF(D39:AE39,"N")+COUNTIF(D39:AE39,"M")+COUNTIF(D39:AE39,"A"))*Setup!$B$15)</f>
      </c>
    </row>
    <row r="40" spans="1:33" x14ac:dyDescent="0.25">
      <c r="A40" s="13">
        <f>IF(Guards!$A39="","",Guards!$A39)</f>
      </c>
      <c r="B40" s="5"/>
      <c r="C40" s="21"/>
      <c r="D40" s="15">
        <f>IF(OR($A40="",$B40=""),"",IF(CODE(UPPER($B40))-64&gt;Setup!$B$17,"-",INDEX(Setup!$F$23:$AN$26,Setup!$B$19,MOD(D$7-Setup!$B$6-(CODE(UPPER($B40))-65)*Setup!$B$18+Setup!$B$16*1000,Setup!$B$16)+1)))</f>
      </c>
      <c r="E40" s="15">
        <f>IF(OR($A40="",$B40=""),"",IF(CODE(UPPER($B40))-64&gt;Setup!$B$17,"-",INDEX(Setup!$F$23:$AN$26,Setup!$B$19,MOD(E$7-Setup!$B$6-(CODE(UPPER($B40))-65)*Setup!$B$18+Setup!$B$16*1000,Setup!$B$16)+1)))</f>
      </c>
      <c r="F40" s="15">
        <f>IF(OR($A40="",$B40=""),"",IF(CODE(UPPER($B40))-64&gt;Setup!$B$17,"-",INDEX(Setup!$F$23:$AN$26,Setup!$B$19,MOD(F$7-Setup!$B$6-(CODE(UPPER($B40))-65)*Setup!$B$18+Setup!$B$16*1000,Setup!$B$16)+1)))</f>
      </c>
      <c r="G40" s="15">
        <f>IF(OR($A40="",$B40=""),"",IF(CODE(UPPER($B40))-64&gt;Setup!$B$17,"-",INDEX(Setup!$F$23:$AN$26,Setup!$B$19,MOD(G$7-Setup!$B$6-(CODE(UPPER($B40))-65)*Setup!$B$18+Setup!$B$16*1000,Setup!$B$16)+1)))</f>
      </c>
      <c r="H40" s="15">
        <f>IF(OR($A40="",$B40=""),"",IF(CODE(UPPER($B40))-64&gt;Setup!$B$17,"-",INDEX(Setup!$F$23:$AN$26,Setup!$B$19,MOD(H$7-Setup!$B$6-(CODE(UPPER($B40))-65)*Setup!$B$18+Setup!$B$16*1000,Setup!$B$16)+1)))</f>
      </c>
      <c r="I40" s="15">
        <f>IF(OR($A40="",$B40=""),"",IF(CODE(UPPER($B40))-64&gt;Setup!$B$17,"-",INDEX(Setup!$F$23:$AN$26,Setup!$B$19,MOD(I$7-Setup!$B$6-(CODE(UPPER($B40))-65)*Setup!$B$18+Setup!$B$16*1000,Setup!$B$16)+1)))</f>
      </c>
      <c r="J40" s="15">
        <f>IF(OR($A40="",$B40=""),"",IF(CODE(UPPER($B40))-64&gt;Setup!$B$17,"-",INDEX(Setup!$F$23:$AN$26,Setup!$B$19,MOD(J$7-Setup!$B$6-(CODE(UPPER($B40))-65)*Setup!$B$18+Setup!$B$16*1000,Setup!$B$16)+1)))</f>
      </c>
      <c r="K40" s="15">
        <f>IF(OR($A40="",$B40=""),"",IF(CODE(UPPER($B40))-64&gt;Setup!$B$17,"-",INDEX(Setup!$F$23:$AN$26,Setup!$B$19,MOD(K$7-Setup!$B$6-(CODE(UPPER($B40))-65)*Setup!$B$18+Setup!$B$16*1000,Setup!$B$16)+1)))</f>
      </c>
      <c r="L40" s="15">
        <f>IF(OR($A40="",$B40=""),"",IF(CODE(UPPER($B40))-64&gt;Setup!$B$17,"-",INDEX(Setup!$F$23:$AN$26,Setup!$B$19,MOD(L$7-Setup!$B$6-(CODE(UPPER($B40))-65)*Setup!$B$18+Setup!$B$16*1000,Setup!$B$16)+1)))</f>
      </c>
      <c r="M40" s="15">
        <f>IF(OR($A40="",$B40=""),"",IF(CODE(UPPER($B40))-64&gt;Setup!$B$17,"-",INDEX(Setup!$F$23:$AN$26,Setup!$B$19,MOD(M$7-Setup!$B$6-(CODE(UPPER($B40))-65)*Setup!$B$18+Setup!$B$16*1000,Setup!$B$16)+1)))</f>
      </c>
      <c r="N40" s="15">
        <f>IF(OR($A40="",$B40=""),"",IF(CODE(UPPER($B40))-64&gt;Setup!$B$17,"-",INDEX(Setup!$F$23:$AN$26,Setup!$B$19,MOD(N$7-Setup!$B$6-(CODE(UPPER($B40))-65)*Setup!$B$18+Setup!$B$16*1000,Setup!$B$16)+1)))</f>
      </c>
      <c r="O40" s="15">
        <f>IF(OR($A40="",$B40=""),"",IF(CODE(UPPER($B40))-64&gt;Setup!$B$17,"-",INDEX(Setup!$F$23:$AN$26,Setup!$B$19,MOD(O$7-Setup!$B$6-(CODE(UPPER($B40))-65)*Setup!$B$18+Setup!$B$16*1000,Setup!$B$16)+1)))</f>
      </c>
      <c r="P40" s="15">
        <f>IF(OR($A40="",$B40=""),"",IF(CODE(UPPER($B40))-64&gt;Setup!$B$17,"-",INDEX(Setup!$F$23:$AN$26,Setup!$B$19,MOD(P$7-Setup!$B$6-(CODE(UPPER($B40))-65)*Setup!$B$18+Setup!$B$16*1000,Setup!$B$16)+1)))</f>
      </c>
      <c r="Q40" s="15">
        <f>IF(OR($A40="",$B40=""),"",IF(CODE(UPPER($B40))-64&gt;Setup!$B$17,"-",INDEX(Setup!$F$23:$AN$26,Setup!$B$19,MOD(Q$7-Setup!$B$6-(CODE(UPPER($B40))-65)*Setup!$B$18+Setup!$B$16*1000,Setup!$B$16)+1)))</f>
      </c>
      <c r="R40" s="15">
        <f>IF(OR($A40="",$B40=""),"",IF(CODE(UPPER($B40))-64&gt;Setup!$B$17,"-",INDEX(Setup!$F$23:$AN$26,Setup!$B$19,MOD(R$7-Setup!$B$6-(CODE(UPPER($B40))-65)*Setup!$B$18+Setup!$B$16*1000,Setup!$B$16)+1)))</f>
      </c>
      <c r="S40" s="15">
        <f>IF(OR($A40="",$B40=""),"",IF(CODE(UPPER($B40))-64&gt;Setup!$B$17,"-",INDEX(Setup!$F$23:$AN$26,Setup!$B$19,MOD(S$7-Setup!$B$6-(CODE(UPPER($B40))-65)*Setup!$B$18+Setup!$B$16*1000,Setup!$B$16)+1)))</f>
      </c>
      <c r="T40" s="15">
        <f>IF(OR($A40="",$B40=""),"",IF(CODE(UPPER($B40))-64&gt;Setup!$B$17,"-",INDEX(Setup!$F$23:$AN$26,Setup!$B$19,MOD(T$7-Setup!$B$6-(CODE(UPPER($B40))-65)*Setup!$B$18+Setup!$B$16*1000,Setup!$B$16)+1)))</f>
      </c>
      <c r="U40" s="15">
        <f>IF(OR($A40="",$B40=""),"",IF(CODE(UPPER($B40))-64&gt;Setup!$B$17,"-",INDEX(Setup!$F$23:$AN$26,Setup!$B$19,MOD(U$7-Setup!$B$6-(CODE(UPPER($B40))-65)*Setup!$B$18+Setup!$B$16*1000,Setup!$B$16)+1)))</f>
      </c>
      <c r="V40" s="15">
        <f>IF(OR($A40="",$B40=""),"",IF(CODE(UPPER($B40))-64&gt;Setup!$B$17,"-",INDEX(Setup!$F$23:$AN$26,Setup!$B$19,MOD(V$7-Setup!$B$6-(CODE(UPPER($B40))-65)*Setup!$B$18+Setup!$B$16*1000,Setup!$B$16)+1)))</f>
      </c>
      <c r="W40" s="15">
        <f>IF(OR($A40="",$B40=""),"",IF(CODE(UPPER($B40))-64&gt;Setup!$B$17,"-",INDEX(Setup!$F$23:$AN$26,Setup!$B$19,MOD(W$7-Setup!$B$6-(CODE(UPPER($B40))-65)*Setup!$B$18+Setup!$B$16*1000,Setup!$B$16)+1)))</f>
      </c>
      <c r="X40" s="15">
        <f>IF(OR($A40="",$B40=""),"",IF(CODE(UPPER($B40))-64&gt;Setup!$B$17,"-",INDEX(Setup!$F$23:$AN$26,Setup!$B$19,MOD(X$7-Setup!$B$6-(CODE(UPPER($B40))-65)*Setup!$B$18+Setup!$B$16*1000,Setup!$B$16)+1)))</f>
      </c>
      <c r="Y40" s="15">
        <f>IF(OR($A40="",$B40=""),"",IF(CODE(UPPER($B40))-64&gt;Setup!$B$17,"-",INDEX(Setup!$F$23:$AN$26,Setup!$B$19,MOD(Y$7-Setup!$B$6-(CODE(UPPER($B40))-65)*Setup!$B$18+Setup!$B$16*1000,Setup!$B$16)+1)))</f>
      </c>
      <c r="Z40" s="15">
        <f>IF(OR($A40="",$B40=""),"",IF(CODE(UPPER($B40))-64&gt;Setup!$B$17,"-",INDEX(Setup!$F$23:$AN$26,Setup!$B$19,MOD(Z$7-Setup!$B$6-(CODE(UPPER($B40))-65)*Setup!$B$18+Setup!$B$16*1000,Setup!$B$16)+1)))</f>
      </c>
      <c r="AA40" s="15">
        <f>IF(OR($A40="",$B40=""),"",IF(CODE(UPPER($B40))-64&gt;Setup!$B$17,"-",INDEX(Setup!$F$23:$AN$26,Setup!$B$19,MOD(AA$7-Setup!$B$6-(CODE(UPPER($B40))-65)*Setup!$B$18+Setup!$B$16*1000,Setup!$B$16)+1)))</f>
      </c>
      <c r="AB40" s="15">
        <f>IF(OR($A40="",$B40=""),"",IF(CODE(UPPER($B40))-64&gt;Setup!$B$17,"-",INDEX(Setup!$F$23:$AN$26,Setup!$B$19,MOD(AB$7-Setup!$B$6-(CODE(UPPER($B40))-65)*Setup!$B$18+Setup!$B$16*1000,Setup!$B$16)+1)))</f>
      </c>
      <c r="AC40" s="15">
        <f>IF(OR($A40="",$B40=""),"",IF(CODE(UPPER($B40))-64&gt;Setup!$B$17,"-",INDEX(Setup!$F$23:$AN$26,Setup!$B$19,MOD(AC$7-Setup!$B$6-(CODE(UPPER($B40))-65)*Setup!$B$18+Setup!$B$16*1000,Setup!$B$16)+1)))</f>
      </c>
      <c r="AD40" s="15">
        <f>IF(OR($A40="",$B40=""),"",IF(CODE(UPPER($B40))-64&gt;Setup!$B$17,"-",INDEX(Setup!$F$23:$AN$26,Setup!$B$19,MOD(AD$7-Setup!$B$6-(CODE(UPPER($B40))-65)*Setup!$B$18+Setup!$B$16*1000,Setup!$B$16)+1)))</f>
      </c>
      <c r="AE40" s="15">
        <f>IF(OR($A40="",$B40=""),"",IF(CODE(UPPER($B40))-64&gt;Setup!$B$17,"-",INDEX(Setup!$F$23:$AN$26,Setup!$B$19,MOD(AE$7-Setup!$B$6-(CODE(UPPER($B40))-65)*Setup!$B$18+Setup!$B$16*1000,Setup!$B$16)+1)))</f>
      </c>
      <c r="AF40" s="14">
        <f>IF($A40="","",COUNTIF(D40:AE40,"D")+COUNTIF(D40:AE40,"N")+COUNTIF(D40:AE40,"M")+COUNTIF(D40:AE40,"A"))</f>
      </c>
      <c r="AG40" s="14">
        <f>IF($A40="","",(COUNTIF(D40:AE40,"D")+COUNTIF(D40:AE40,"N")+COUNTIF(D40:AE40,"M")+COUNTIF(D40:AE40,"A"))*Setup!$B$15)</f>
      </c>
    </row>
    <row r="41" spans="1:33" x14ac:dyDescent="0.25">
      <c r="A41" s="16">
        <f>IF(Guards!$A40="","",Guards!$A40)</f>
      </c>
      <c r="B41" s="5"/>
      <c r="C41" s="21"/>
      <c r="D41" s="15">
        <f>IF(OR($A41="",$B41=""),"",IF(CODE(UPPER($B41))-64&gt;Setup!$B$17,"-",INDEX(Setup!$F$23:$AN$26,Setup!$B$19,MOD(D$7-Setup!$B$6-(CODE(UPPER($B41))-65)*Setup!$B$18+Setup!$B$16*1000,Setup!$B$16)+1)))</f>
      </c>
      <c r="E41" s="15">
        <f>IF(OR($A41="",$B41=""),"",IF(CODE(UPPER($B41))-64&gt;Setup!$B$17,"-",INDEX(Setup!$F$23:$AN$26,Setup!$B$19,MOD(E$7-Setup!$B$6-(CODE(UPPER($B41))-65)*Setup!$B$18+Setup!$B$16*1000,Setup!$B$16)+1)))</f>
      </c>
      <c r="F41" s="15">
        <f>IF(OR($A41="",$B41=""),"",IF(CODE(UPPER($B41))-64&gt;Setup!$B$17,"-",INDEX(Setup!$F$23:$AN$26,Setup!$B$19,MOD(F$7-Setup!$B$6-(CODE(UPPER($B41))-65)*Setup!$B$18+Setup!$B$16*1000,Setup!$B$16)+1)))</f>
      </c>
      <c r="G41" s="15">
        <f>IF(OR($A41="",$B41=""),"",IF(CODE(UPPER($B41))-64&gt;Setup!$B$17,"-",INDEX(Setup!$F$23:$AN$26,Setup!$B$19,MOD(G$7-Setup!$B$6-(CODE(UPPER($B41))-65)*Setup!$B$18+Setup!$B$16*1000,Setup!$B$16)+1)))</f>
      </c>
      <c r="H41" s="15">
        <f>IF(OR($A41="",$B41=""),"",IF(CODE(UPPER($B41))-64&gt;Setup!$B$17,"-",INDEX(Setup!$F$23:$AN$26,Setup!$B$19,MOD(H$7-Setup!$B$6-(CODE(UPPER($B41))-65)*Setup!$B$18+Setup!$B$16*1000,Setup!$B$16)+1)))</f>
      </c>
      <c r="I41" s="15">
        <f>IF(OR($A41="",$B41=""),"",IF(CODE(UPPER($B41))-64&gt;Setup!$B$17,"-",INDEX(Setup!$F$23:$AN$26,Setup!$B$19,MOD(I$7-Setup!$B$6-(CODE(UPPER($B41))-65)*Setup!$B$18+Setup!$B$16*1000,Setup!$B$16)+1)))</f>
      </c>
      <c r="J41" s="15">
        <f>IF(OR($A41="",$B41=""),"",IF(CODE(UPPER($B41))-64&gt;Setup!$B$17,"-",INDEX(Setup!$F$23:$AN$26,Setup!$B$19,MOD(J$7-Setup!$B$6-(CODE(UPPER($B41))-65)*Setup!$B$18+Setup!$B$16*1000,Setup!$B$16)+1)))</f>
      </c>
      <c r="K41" s="15">
        <f>IF(OR($A41="",$B41=""),"",IF(CODE(UPPER($B41))-64&gt;Setup!$B$17,"-",INDEX(Setup!$F$23:$AN$26,Setup!$B$19,MOD(K$7-Setup!$B$6-(CODE(UPPER($B41))-65)*Setup!$B$18+Setup!$B$16*1000,Setup!$B$16)+1)))</f>
      </c>
      <c r="L41" s="15">
        <f>IF(OR($A41="",$B41=""),"",IF(CODE(UPPER($B41))-64&gt;Setup!$B$17,"-",INDEX(Setup!$F$23:$AN$26,Setup!$B$19,MOD(L$7-Setup!$B$6-(CODE(UPPER($B41))-65)*Setup!$B$18+Setup!$B$16*1000,Setup!$B$16)+1)))</f>
      </c>
      <c r="M41" s="15">
        <f>IF(OR($A41="",$B41=""),"",IF(CODE(UPPER($B41))-64&gt;Setup!$B$17,"-",INDEX(Setup!$F$23:$AN$26,Setup!$B$19,MOD(M$7-Setup!$B$6-(CODE(UPPER($B41))-65)*Setup!$B$18+Setup!$B$16*1000,Setup!$B$16)+1)))</f>
      </c>
      <c r="N41" s="15">
        <f>IF(OR($A41="",$B41=""),"",IF(CODE(UPPER($B41))-64&gt;Setup!$B$17,"-",INDEX(Setup!$F$23:$AN$26,Setup!$B$19,MOD(N$7-Setup!$B$6-(CODE(UPPER($B41))-65)*Setup!$B$18+Setup!$B$16*1000,Setup!$B$16)+1)))</f>
      </c>
      <c r="O41" s="15">
        <f>IF(OR($A41="",$B41=""),"",IF(CODE(UPPER($B41))-64&gt;Setup!$B$17,"-",INDEX(Setup!$F$23:$AN$26,Setup!$B$19,MOD(O$7-Setup!$B$6-(CODE(UPPER($B41))-65)*Setup!$B$18+Setup!$B$16*1000,Setup!$B$16)+1)))</f>
      </c>
      <c r="P41" s="15">
        <f>IF(OR($A41="",$B41=""),"",IF(CODE(UPPER($B41))-64&gt;Setup!$B$17,"-",INDEX(Setup!$F$23:$AN$26,Setup!$B$19,MOD(P$7-Setup!$B$6-(CODE(UPPER($B41))-65)*Setup!$B$18+Setup!$B$16*1000,Setup!$B$16)+1)))</f>
      </c>
      <c r="Q41" s="15">
        <f>IF(OR($A41="",$B41=""),"",IF(CODE(UPPER($B41))-64&gt;Setup!$B$17,"-",INDEX(Setup!$F$23:$AN$26,Setup!$B$19,MOD(Q$7-Setup!$B$6-(CODE(UPPER($B41))-65)*Setup!$B$18+Setup!$B$16*1000,Setup!$B$16)+1)))</f>
      </c>
      <c r="R41" s="15">
        <f>IF(OR($A41="",$B41=""),"",IF(CODE(UPPER($B41))-64&gt;Setup!$B$17,"-",INDEX(Setup!$F$23:$AN$26,Setup!$B$19,MOD(R$7-Setup!$B$6-(CODE(UPPER($B41))-65)*Setup!$B$18+Setup!$B$16*1000,Setup!$B$16)+1)))</f>
      </c>
      <c r="S41" s="15">
        <f>IF(OR($A41="",$B41=""),"",IF(CODE(UPPER($B41))-64&gt;Setup!$B$17,"-",INDEX(Setup!$F$23:$AN$26,Setup!$B$19,MOD(S$7-Setup!$B$6-(CODE(UPPER($B41))-65)*Setup!$B$18+Setup!$B$16*1000,Setup!$B$16)+1)))</f>
      </c>
      <c r="T41" s="15">
        <f>IF(OR($A41="",$B41=""),"",IF(CODE(UPPER($B41))-64&gt;Setup!$B$17,"-",INDEX(Setup!$F$23:$AN$26,Setup!$B$19,MOD(T$7-Setup!$B$6-(CODE(UPPER($B41))-65)*Setup!$B$18+Setup!$B$16*1000,Setup!$B$16)+1)))</f>
      </c>
      <c r="U41" s="15">
        <f>IF(OR($A41="",$B41=""),"",IF(CODE(UPPER($B41))-64&gt;Setup!$B$17,"-",INDEX(Setup!$F$23:$AN$26,Setup!$B$19,MOD(U$7-Setup!$B$6-(CODE(UPPER($B41))-65)*Setup!$B$18+Setup!$B$16*1000,Setup!$B$16)+1)))</f>
      </c>
      <c r="V41" s="15">
        <f>IF(OR($A41="",$B41=""),"",IF(CODE(UPPER($B41))-64&gt;Setup!$B$17,"-",INDEX(Setup!$F$23:$AN$26,Setup!$B$19,MOD(V$7-Setup!$B$6-(CODE(UPPER($B41))-65)*Setup!$B$18+Setup!$B$16*1000,Setup!$B$16)+1)))</f>
      </c>
      <c r="W41" s="15">
        <f>IF(OR($A41="",$B41=""),"",IF(CODE(UPPER($B41))-64&gt;Setup!$B$17,"-",INDEX(Setup!$F$23:$AN$26,Setup!$B$19,MOD(W$7-Setup!$B$6-(CODE(UPPER($B41))-65)*Setup!$B$18+Setup!$B$16*1000,Setup!$B$16)+1)))</f>
      </c>
      <c r="X41" s="15">
        <f>IF(OR($A41="",$B41=""),"",IF(CODE(UPPER($B41))-64&gt;Setup!$B$17,"-",INDEX(Setup!$F$23:$AN$26,Setup!$B$19,MOD(X$7-Setup!$B$6-(CODE(UPPER($B41))-65)*Setup!$B$18+Setup!$B$16*1000,Setup!$B$16)+1)))</f>
      </c>
      <c r="Y41" s="15">
        <f>IF(OR($A41="",$B41=""),"",IF(CODE(UPPER($B41))-64&gt;Setup!$B$17,"-",INDEX(Setup!$F$23:$AN$26,Setup!$B$19,MOD(Y$7-Setup!$B$6-(CODE(UPPER($B41))-65)*Setup!$B$18+Setup!$B$16*1000,Setup!$B$16)+1)))</f>
      </c>
      <c r="Z41" s="15">
        <f>IF(OR($A41="",$B41=""),"",IF(CODE(UPPER($B41))-64&gt;Setup!$B$17,"-",INDEX(Setup!$F$23:$AN$26,Setup!$B$19,MOD(Z$7-Setup!$B$6-(CODE(UPPER($B41))-65)*Setup!$B$18+Setup!$B$16*1000,Setup!$B$16)+1)))</f>
      </c>
      <c r="AA41" s="15">
        <f>IF(OR($A41="",$B41=""),"",IF(CODE(UPPER($B41))-64&gt;Setup!$B$17,"-",INDEX(Setup!$F$23:$AN$26,Setup!$B$19,MOD(AA$7-Setup!$B$6-(CODE(UPPER($B41))-65)*Setup!$B$18+Setup!$B$16*1000,Setup!$B$16)+1)))</f>
      </c>
      <c r="AB41" s="15">
        <f>IF(OR($A41="",$B41=""),"",IF(CODE(UPPER($B41))-64&gt;Setup!$B$17,"-",INDEX(Setup!$F$23:$AN$26,Setup!$B$19,MOD(AB$7-Setup!$B$6-(CODE(UPPER($B41))-65)*Setup!$B$18+Setup!$B$16*1000,Setup!$B$16)+1)))</f>
      </c>
      <c r="AC41" s="15">
        <f>IF(OR($A41="",$B41=""),"",IF(CODE(UPPER($B41))-64&gt;Setup!$B$17,"-",INDEX(Setup!$F$23:$AN$26,Setup!$B$19,MOD(AC$7-Setup!$B$6-(CODE(UPPER($B41))-65)*Setup!$B$18+Setup!$B$16*1000,Setup!$B$16)+1)))</f>
      </c>
      <c r="AD41" s="15">
        <f>IF(OR($A41="",$B41=""),"",IF(CODE(UPPER($B41))-64&gt;Setup!$B$17,"-",INDEX(Setup!$F$23:$AN$26,Setup!$B$19,MOD(AD$7-Setup!$B$6-(CODE(UPPER($B41))-65)*Setup!$B$18+Setup!$B$16*1000,Setup!$B$16)+1)))</f>
      </c>
      <c r="AE41" s="15">
        <f>IF(OR($A41="",$B41=""),"",IF(CODE(UPPER($B41))-64&gt;Setup!$B$17,"-",INDEX(Setup!$F$23:$AN$26,Setup!$B$19,MOD(AE$7-Setup!$B$6-(CODE(UPPER($B41))-65)*Setup!$B$18+Setup!$B$16*1000,Setup!$B$16)+1)))</f>
      </c>
      <c r="AF41" s="17">
        <f>IF($A41="","",COUNTIF(D41:AE41,"D")+COUNTIF(D41:AE41,"N")+COUNTIF(D41:AE41,"M")+COUNTIF(D41:AE41,"A"))</f>
      </c>
      <c r="AG41" s="17">
        <f>IF($A41="","",(COUNTIF(D41:AE41,"D")+COUNTIF(D41:AE41,"N")+COUNTIF(D41:AE41,"M")+COUNTIF(D41:AE41,"A"))*Setup!$B$15)</f>
      </c>
    </row>
    <row r="42" spans="1:33" x14ac:dyDescent="0.25">
      <c r="A42" s="13">
        <f>IF(Guards!$A41="","",Guards!$A41)</f>
      </c>
      <c r="B42" s="5"/>
      <c r="C42" s="21"/>
      <c r="D42" s="15">
        <f>IF(OR($A42="",$B42=""),"",IF(CODE(UPPER($B42))-64&gt;Setup!$B$17,"-",INDEX(Setup!$F$23:$AN$26,Setup!$B$19,MOD(D$7-Setup!$B$6-(CODE(UPPER($B42))-65)*Setup!$B$18+Setup!$B$16*1000,Setup!$B$16)+1)))</f>
      </c>
      <c r="E42" s="15">
        <f>IF(OR($A42="",$B42=""),"",IF(CODE(UPPER($B42))-64&gt;Setup!$B$17,"-",INDEX(Setup!$F$23:$AN$26,Setup!$B$19,MOD(E$7-Setup!$B$6-(CODE(UPPER($B42))-65)*Setup!$B$18+Setup!$B$16*1000,Setup!$B$16)+1)))</f>
      </c>
      <c r="F42" s="15">
        <f>IF(OR($A42="",$B42=""),"",IF(CODE(UPPER($B42))-64&gt;Setup!$B$17,"-",INDEX(Setup!$F$23:$AN$26,Setup!$B$19,MOD(F$7-Setup!$B$6-(CODE(UPPER($B42))-65)*Setup!$B$18+Setup!$B$16*1000,Setup!$B$16)+1)))</f>
      </c>
      <c r="G42" s="15">
        <f>IF(OR($A42="",$B42=""),"",IF(CODE(UPPER($B42))-64&gt;Setup!$B$17,"-",INDEX(Setup!$F$23:$AN$26,Setup!$B$19,MOD(G$7-Setup!$B$6-(CODE(UPPER($B42))-65)*Setup!$B$18+Setup!$B$16*1000,Setup!$B$16)+1)))</f>
      </c>
      <c r="H42" s="15">
        <f>IF(OR($A42="",$B42=""),"",IF(CODE(UPPER($B42))-64&gt;Setup!$B$17,"-",INDEX(Setup!$F$23:$AN$26,Setup!$B$19,MOD(H$7-Setup!$B$6-(CODE(UPPER($B42))-65)*Setup!$B$18+Setup!$B$16*1000,Setup!$B$16)+1)))</f>
      </c>
      <c r="I42" s="15">
        <f>IF(OR($A42="",$B42=""),"",IF(CODE(UPPER($B42))-64&gt;Setup!$B$17,"-",INDEX(Setup!$F$23:$AN$26,Setup!$B$19,MOD(I$7-Setup!$B$6-(CODE(UPPER($B42))-65)*Setup!$B$18+Setup!$B$16*1000,Setup!$B$16)+1)))</f>
      </c>
      <c r="J42" s="15">
        <f>IF(OR($A42="",$B42=""),"",IF(CODE(UPPER($B42))-64&gt;Setup!$B$17,"-",INDEX(Setup!$F$23:$AN$26,Setup!$B$19,MOD(J$7-Setup!$B$6-(CODE(UPPER($B42))-65)*Setup!$B$18+Setup!$B$16*1000,Setup!$B$16)+1)))</f>
      </c>
      <c r="K42" s="15">
        <f>IF(OR($A42="",$B42=""),"",IF(CODE(UPPER($B42))-64&gt;Setup!$B$17,"-",INDEX(Setup!$F$23:$AN$26,Setup!$B$19,MOD(K$7-Setup!$B$6-(CODE(UPPER($B42))-65)*Setup!$B$18+Setup!$B$16*1000,Setup!$B$16)+1)))</f>
      </c>
      <c r="L42" s="15">
        <f>IF(OR($A42="",$B42=""),"",IF(CODE(UPPER($B42))-64&gt;Setup!$B$17,"-",INDEX(Setup!$F$23:$AN$26,Setup!$B$19,MOD(L$7-Setup!$B$6-(CODE(UPPER($B42))-65)*Setup!$B$18+Setup!$B$16*1000,Setup!$B$16)+1)))</f>
      </c>
      <c r="M42" s="15">
        <f>IF(OR($A42="",$B42=""),"",IF(CODE(UPPER($B42))-64&gt;Setup!$B$17,"-",INDEX(Setup!$F$23:$AN$26,Setup!$B$19,MOD(M$7-Setup!$B$6-(CODE(UPPER($B42))-65)*Setup!$B$18+Setup!$B$16*1000,Setup!$B$16)+1)))</f>
      </c>
      <c r="N42" s="15">
        <f>IF(OR($A42="",$B42=""),"",IF(CODE(UPPER($B42))-64&gt;Setup!$B$17,"-",INDEX(Setup!$F$23:$AN$26,Setup!$B$19,MOD(N$7-Setup!$B$6-(CODE(UPPER($B42))-65)*Setup!$B$18+Setup!$B$16*1000,Setup!$B$16)+1)))</f>
      </c>
      <c r="O42" s="15">
        <f>IF(OR($A42="",$B42=""),"",IF(CODE(UPPER($B42))-64&gt;Setup!$B$17,"-",INDEX(Setup!$F$23:$AN$26,Setup!$B$19,MOD(O$7-Setup!$B$6-(CODE(UPPER($B42))-65)*Setup!$B$18+Setup!$B$16*1000,Setup!$B$16)+1)))</f>
      </c>
      <c r="P42" s="15">
        <f>IF(OR($A42="",$B42=""),"",IF(CODE(UPPER($B42))-64&gt;Setup!$B$17,"-",INDEX(Setup!$F$23:$AN$26,Setup!$B$19,MOD(P$7-Setup!$B$6-(CODE(UPPER($B42))-65)*Setup!$B$18+Setup!$B$16*1000,Setup!$B$16)+1)))</f>
      </c>
      <c r="Q42" s="15">
        <f>IF(OR($A42="",$B42=""),"",IF(CODE(UPPER($B42))-64&gt;Setup!$B$17,"-",INDEX(Setup!$F$23:$AN$26,Setup!$B$19,MOD(Q$7-Setup!$B$6-(CODE(UPPER($B42))-65)*Setup!$B$18+Setup!$B$16*1000,Setup!$B$16)+1)))</f>
      </c>
      <c r="R42" s="15">
        <f>IF(OR($A42="",$B42=""),"",IF(CODE(UPPER($B42))-64&gt;Setup!$B$17,"-",INDEX(Setup!$F$23:$AN$26,Setup!$B$19,MOD(R$7-Setup!$B$6-(CODE(UPPER($B42))-65)*Setup!$B$18+Setup!$B$16*1000,Setup!$B$16)+1)))</f>
      </c>
      <c r="S42" s="15">
        <f>IF(OR($A42="",$B42=""),"",IF(CODE(UPPER($B42))-64&gt;Setup!$B$17,"-",INDEX(Setup!$F$23:$AN$26,Setup!$B$19,MOD(S$7-Setup!$B$6-(CODE(UPPER($B42))-65)*Setup!$B$18+Setup!$B$16*1000,Setup!$B$16)+1)))</f>
      </c>
      <c r="T42" s="15">
        <f>IF(OR($A42="",$B42=""),"",IF(CODE(UPPER($B42))-64&gt;Setup!$B$17,"-",INDEX(Setup!$F$23:$AN$26,Setup!$B$19,MOD(T$7-Setup!$B$6-(CODE(UPPER($B42))-65)*Setup!$B$18+Setup!$B$16*1000,Setup!$B$16)+1)))</f>
      </c>
      <c r="U42" s="15">
        <f>IF(OR($A42="",$B42=""),"",IF(CODE(UPPER($B42))-64&gt;Setup!$B$17,"-",INDEX(Setup!$F$23:$AN$26,Setup!$B$19,MOD(U$7-Setup!$B$6-(CODE(UPPER($B42))-65)*Setup!$B$18+Setup!$B$16*1000,Setup!$B$16)+1)))</f>
      </c>
      <c r="V42" s="15">
        <f>IF(OR($A42="",$B42=""),"",IF(CODE(UPPER($B42))-64&gt;Setup!$B$17,"-",INDEX(Setup!$F$23:$AN$26,Setup!$B$19,MOD(V$7-Setup!$B$6-(CODE(UPPER($B42))-65)*Setup!$B$18+Setup!$B$16*1000,Setup!$B$16)+1)))</f>
      </c>
      <c r="W42" s="15">
        <f>IF(OR($A42="",$B42=""),"",IF(CODE(UPPER($B42))-64&gt;Setup!$B$17,"-",INDEX(Setup!$F$23:$AN$26,Setup!$B$19,MOD(W$7-Setup!$B$6-(CODE(UPPER($B42))-65)*Setup!$B$18+Setup!$B$16*1000,Setup!$B$16)+1)))</f>
      </c>
      <c r="X42" s="15">
        <f>IF(OR($A42="",$B42=""),"",IF(CODE(UPPER($B42))-64&gt;Setup!$B$17,"-",INDEX(Setup!$F$23:$AN$26,Setup!$B$19,MOD(X$7-Setup!$B$6-(CODE(UPPER($B42))-65)*Setup!$B$18+Setup!$B$16*1000,Setup!$B$16)+1)))</f>
      </c>
      <c r="Y42" s="15">
        <f>IF(OR($A42="",$B42=""),"",IF(CODE(UPPER($B42))-64&gt;Setup!$B$17,"-",INDEX(Setup!$F$23:$AN$26,Setup!$B$19,MOD(Y$7-Setup!$B$6-(CODE(UPPER($B42))-65)*Setup!$B$18+Setup!$B$16*1000,Setup!$B$16)+1)))</f>
      </c>
      <c r="Z42" s="15">
        <f>IF(OR($A42="",$B42=""),"",IF(CODE(UPPER($B42))-64&gt;Setup!$B$17,"-",INDEX(Setup!$F$23:$AN$26,Setup!$B$19,MOD(Z$7-Setup!$B$6-(CODE(UPPER($B42))-65)*Setup!$B$18+Setup!$B$16*1000,Setup!$B$16)+1)))</f>
      </c>
      <c r="AA42" s="15">
        <f>IF(OR($A42="",$B42=""),"",IF(CODE(UPPER($B42))-64&gt;Setup!$B$17,"-",INDEX(Setup!$F$23:$AN$26,Setup!$B$19,MOD(AA$7-Setup!$B$6-(CODE(UPPER($B42))-65)*Setup!$B$18+Setup!$B$16*1000,Setup!$B$16)+1)))</f>
      </c>
      <c r="AB42" s="15">
        <f>IF(OR($A42="",$B42=""),"",IF(CODE(UPPER($B42))-64&gt;Setup!$B$17,"-",INDEX(Setup!$F$23:$AN$26,Setup!$B$19,MOD(AB$7-Setup!$B$6-(CODE(UPPER($B42))-65)*Setup!$B$18+Setup!$B$16*1000,Setup!$B$16)+1)))</f>
      </c>
      <c r="AC42" s="15">
        <f>IF(OR($A42="",$B42=""),"",IF(CODE(UPPER($B42))-64&gt;Setup!$B$17,"-",INDEX(Setup!$F$23:$AN$26,Setup!$B$19,MOD(AC$7-Setup!$B$6-(CODE(UPPER($B42))-65)*Setup!$B$18+Setup!$B$16*1000,Setup!$B$16)+1)))</f>
      </c>
      <c r="AD42" s="15">
        <f>IF(OR($A42="",$B42=""),"",IF(CODE(UPPER($B42))-64&gt;Setup!$B$17,"-",INDEX(Setup!$F$23:$AN$26,Setup!$B$19,MOD(AD$7-Setup!$B$6-(CODE(UPPER($B42))-65)*Setup!$B$18+Setup!$B$16*1000,Setup!$B$16)+1)))</f>
      </c>
      <c r="AE42" s="15">
        <f>IF(OR($A42="",$B42=""),"",IF(CODE(UPPER($B42))-64&gt;Setup!$B$17,"-",INDEX(Setup!$F$23:$AN$26,Setup!$B$19,MOD(AE$7-Setup!$B$6-(CODE(UPPER($B42))-65)*Setup!$B$18+Setup!$B$16*1000,Setup!$B$16)+1)))</f>
      </c>
      <c r="AF42" s="14">
        <f>IF($A42="","",COUNTIF(D42:AE42,"D")+COUNTIF(D42:AE42,"N")+COUNTIF(D42:AE42,"M")+COUNTIF(D42:AE42,"A"))</f>
      </c>
      <c r="AG42" s="14">
        <f>IF($A42="","",(COUNTIF(D42:AE42,"D")+COUNTIF(D42:AE42,"N")+COUNTIF(D42:AE42,"M")+COUNTIF(D42:AE42,"A"))*Setup!$B$15)</f>
      </c>
    </row>
    <row r="43" spans="1:33" x14ac:dyDescent="0.25">
      <c r="A43" s="16">
        <f>IF(Guards!$A42="","",Guards!$A42)</f>
      </c>
      <c r="B43" s="5"/>
      <c r="C43" s="21"/>
      <c r="D43" s="15">
        <f>IF(OR($A43="",$B43=""),"",IF(CODE(UPPER($B43))-64&gt;Setup!$B$17,"-",INDEX(Setup!$F$23:$AN$26,Setup!$B$19,MOD(D$7-Setup!$B$6-(CODE(UPPER($B43))-65)*Setup!$B$18+Setup!$B$16*1000,Setup!$B$16)+1)))</f>
      </c>
      <c r="E43" s="15">
        <f>IF(OR($A43="",$B43=""),"",IF(CODE(UPPER($B43))-64&gt;Setup!$B$17,"-",INDEX(Setup!$F$23:$AN$26,Setup!$B$19,MOD(E$7-Setup!$B$6-(CODE(UPPER($B43))-65)*Setup!$B$18+Setup!$B$16*1000,Setup!$B$16)+1)))</f>
      </c>
      <c r="F43" s="15">
        <f>IF(OR($A43="",$B43=""),"",IF(CODE(UPPER($B43))-64&gt;Setup!$B$17,"-",INDEX(Setup!$F$23:$AN$26,Setup!$B$19,MOD(F$7-Setup!$B$6-(CODE(UPPER($B43))-65)*Setup!$B$18+Setup!$B$16*1000,Setup!$B$16)+1)))</f>
      </c>
      <c r="G43" s="15">
        <f>IF(OR($A43="",$B43=""),"",IF(CODE(UPPER($B43))-64&gt;Setup!$B$17,"-",INDEX(Setup!$F$23:$AN$26,Setup!$B$19,MOD(G$7-Setup!$B$6-(CODE(UPPER($B43))-65)*Setup!$B$18+Setup!$B$16*1000,Setup!$B$16)+1)))</f>
      </c>
      <c r="H43" s="15">
        <f>IF(OR($A43="",$B43=""),"",IF(CODE(UPPER($B43))-64&gt;Setup!$B$17,"-",INDEX(Setup!$F$23:$AN$26,Setup!$B$19,MOD(H$7-Setup!$B$6-(CODE(UPPER($B43))-65)*Setup!$B$18+Setup!$B$16*1000,Setup!$B$16)+1)))</f>
      </c>
      <c r="I43" s="15">
        <f>IF(OR($A43="",$B43=""),"",IF(CODE(UPPER($B43))-64&gt;Setup!$B$17,"-",INDEX(Setup!$F$23:$AN$26,Setup!$B$19,MOD(I$7-Setup!$B$6-(CODE(UPPER($B43))-65)*Setup!$B$18+Setup!$B$16*1000,Setup!$B$16)+1)))</f>
      </c>
      <c r="J43" s="15">
        <f>IF(OR($A43="",$B43=""),"",IF(CODE(UPPER($B43))-64&gt;Setup!$B$17,"-",INDEX(Setup!$F$23:$AN$26,Setup!$B$19,MOD(J$7-Setup!$B$6-(CODE(UPPER($B43))-65)*Setup!$B$18+Setup!$B$16*1000,Setup!$B$16)+1)))</f>
      </c>
      <c r="K43" s="15">
        <f>IF(OR($A43="",$B43=""),"",IF(CODE(UPPER($B43))-64&gt;Setup!$B$17,"-",INDEX(Setup!$F$23:$AN$26,Setup!$B$19,MOD(K$7-Setup!$B$6-(CODE(UPPER($B43))-65)*Setup!$B$18+Setup!$B$16*1000,Setup!$B$16)+1)))</f>
      </c>
      <c r="L43" s="15">
        <f>IF(OR($A43="",$B43=""),"",IF(CODE(UPPER($B43))-64&gt;Setup!$B$17,"-",INDEX(Setup!$F$23:$AN$26,Setup!$B$19,MOD(L$7-Setup!$B$6-(CODE(UPPER($B43))-65)*Setup!$B$18+Setup!$B$16*1000,Setup!$B$16)+1)))</f>
      </c>
      <c r="M43" s="15">
        <f>IF(OR($A43="",$B43=""),"",IF(CODE(UPPER($B43))-64&gt;Setup!$B$17,"-",INDEX(Setup!$F$23:$AN$26,Setup!$B$19,MOD(M$7-Setup!$B$6-(CODE(UPPER($B43))-65)*Setup!$B$18+Setup!$B$16*1000,Setup!$B$16)+1)))</f>
      </c>
      <c r="N43" s="15">
        <f>IF(OR($A43="",$B43=""),"",IF(CODE(UPPER($B43))-64&gt;Setup!$B$17,"-",INDEX(Setup!$F$23:$AN$26,Setup!$B$19,MOD(N$7-Setup!$B$6-(CODE(UPPER($B43))-65)*Setup!$B$18+Setup!$B$16*1000,Setup!$B$16)+1)))</f>
      </c>
      <c r="O43" s="15">
        <f>IF(OR($A43="",$B43=""),"",IF(CODE(UPPER($B43))-64&gt;Setup!$B$17,"-",INDEX(Setup!$F$23:$AN$26,Setup!$B$19,MOD(O$7-Setup!$B$6-(CODE(UPPER($B43))-65)*Setup!$B$18+Setup!$B$16*1000,Setup!$B$16)+1)))</f>
      </c>
      <c r="P43" s="15">
        <f>IF(OR($A43="",$B43=""),"",IF(CODE(UPPER($B43))-64&gt;Setup!$B$17,"-",INDEX(Setup!$F$23:$AN$26,Setup!$B$19,MOD(P$7-Setup!$B$6-(CODE(UPPER($B43))-65)*Setup!$B$18+Setup!$B$16*1000,Setup!$B$16)+1)))</f>
      </c>
      <c r="Q43" s="15">
        <f>IF(OR($A43="",$B43=""),"",IF(CODE(UPPER($B43))-64&gt;Setup!$B$17,"-",INDEX(Setup!$F$23:$AN$26,Setup!$B$19,MOD(Q$7-Setup!$B$6-(CODE(UPPER($B43))-65)*Setup!$B$18+Setup!$B$16*1000,Setup!$B$16)+1)))</f>
      </c>
      <c r="R43" s="15">
        <f>IF(OR($A43="",$B43=""),"",IF(CODE(UPPER($B43))-64&gt;Setup!$B$17,"-",INDEX(Setup!$F$23:$AN$26,Setup!$B$19,MOD(R$7-Setup!$B$6-(CODE(UPPER($B43))-65)*Setup!$B$18+Setup!$B$16*1000,Setup!$B$16)+1)))</f>
      </c>
      <c r="S43" s="15">
        <f>IF(OR($A43="",$B43=""),"",IF(CODE(UPPER($B43))-64&gt;Setup!$B$17,"-",INDEX(Setup!$F$23:$AN$26,Setup!$B$19,MOD(S$7-Setup!$B$6-(CODE(UPPER($B43))-65)*Setup!$B$18+Setup!$B$16*1000,Setup!$B$16)+1)))</f>
      </c>
      <c r="T43" s="15">
        <f>IF(OR($A43="",$B43=""),"",IF(CODE(UPPER($B43))-64&gt;Setup!$B$17,"-",INDEX(Setup!$F$23:$AN$26,Setup!$B$19,MOD(T$7-Setup!$B$6-(CODE(UPPER($B43))-65)*Setup!$B$18+Setup!$B$16*1000,Setup!$B$16)+1)))</f>
      </c>
      <c r="U43" s="15">
        <f>IF(OR($A43="",$B43=""),"",IF(CODE(UPPER($B43))-64&gt;Setup!$B$17,"-",INDEX(Setup!$F$23:$AN$26,Setup!$B$19,MOD(U$7-Setup!$B$6-(CODE(UPPER($B43))-65)*Setup!$B$18+Setup!$B$16*1000,Setup!$B$16)+1)))</f>
      </c>
      <c r="V43" s="15">
        <f>IF(OR($A43="",$B43=""),"",IF(CODE(UPPER($B43))-64&gt;Setup!$B$17,"-",INDEX(Setup!$F$23:$AN$26,Setup!$B$19,MOD(V$7-Setup!$B$6-(CODE(UPPER($B43))-65)*Setup!$B$18+Setup!$B$16*1000,Setup!$B$16)+1)))</f>
      </c>
      <c r="W43" s="15">
        <f>IF(OR($A43="",$B43=""),"",IF(CODE(UPPER($B43))-64&gt;Setup!$B$17,"-",INDEX(Setup!$F$23:$AN$26,Setup!$B$19,MOD(W$7-Setup!$B$6-(CODE(UPPER($B43))-65)*Setup!$B$18+Setup!$B$16*1000,Setup!$B$16)+1)))</f>
      </c>
      <c r="X43" s="15">
        <f>IF(OR($A43="",$B43=""),"",IF(CODE(UPPER($B43))-64&gt;Setup!$B$17,"-",INDEX(Setup!$F$23:$AN$26,Setup!$B$19,MOD(X$7-Setup!$B$6-(CODE(UPPER($B43))-65)*Setup!$B$18+Setup!$B$16*1000,Setup!$B$16)+1)))</f>
      </c>
      <c r="Y43" s="15">
        <f>IF(OR($A43="",$B43=""),"",IF(CODE(UPPER($B43))-64&gt;Setup!$B$17,"-",INDEX(Setup!$F$23:$AN$26,Setup!$B$19,MOD(Y$7-Setup!$B$6-(CODE(UPPER($B43))-65)*Setup!$B$18+Setup!$B$16*1000,Setup!$B$16)+1)))</f>
      </c>
      <c r="Z43" s="15">
        <f>IF(OR($A43="",$B43=""),"",IF(CODE(UPPER($B43))-64&gt;Setup!$B$17,"-",INDEX(Setup!$F$23:$AN$26,Setup!$B$19,MOD(Z$7-Setup!$B$6-(CODE(UPPER($B43))-65)*Setup!$B$18+Setup!$B$16*1000,Setup!$B$16)+1)))</f>
      </c>
      <c r="AA43" s="15">
        <f>IF(OR($A43="",$B43=""),"",IF(CODE(UPPER($B43))-64&gt;Setup!$B$17,"-",INDEX(Setup!$F$23:$AN$26,Setup!$B$19,MOD(AA$7-Setup!$B$6-(CODE(UPPER($B43))-65)*Setup!$B$18+Setup!$B$16*1000,Setup!$B$16)+1)))</f>
      </c>
      <c r="AB43" s="15">
        <f>IF(OR($A43="",$B43=""),"",IF(CODE(UPPER($B43))-64&gt;Setup!$B$17,"-",INDEX(Setup!$F$23:$AN$26,Setup!$B$19,MOD(AB$7-Setup!$B$6-(CODE(UPPER($B43))-65)*Setup!$B$18+Setup!$B$16*1000,Setup!$B$16)+1)))</f>
      </c>
      <c r="AC43" s="15">
        <f>IF(OR($A43="",$B43=""),"",IF(CODE(UPPER($B43))-64&gt;Setup!$B$17,"-",INDEX(Setup!$F$23:$AN$26,Setup!$B$19,MOD(AC$7-Setup!$B$6-(CODE(UPPER($B43))-65)*Setup!$B$18+Setup!$B$16*1000,Setup!$B$16)+1)))</f>
      </c>
      <c r="AD43" s="15">
        <f>IF(OR($A43="",$B43=""),"",IF(CODE(UPPER($B43))-64&gt;Setup!$B$17,"-",INDEX(Setup!$F$23:$AN$26,Setup!$B$19,MOD(AD$7-Setup!$B$6-(CODE(UPPER($B43))-65)*Setup!$B$18+Setup!$B$16*1000,Setup!$B$16)+1)))</f>
      </c>
      <c r="AE43" s="15">
        <f>IF(OR($A43="",$B43=""),"",IF(CODE(UPPER($B43))-64&gt;Setup!$B$17,"-",INDEX(Setup!$F$23:$AN$26,Setup!$B$19,MOD(AE$7-Setup!$B$6-(CODE(UPPER($B43))-65)*Setup!$B$18+Setup!$B$16*1000,Setup!$B$16)+1)))</f>
      </c>
      <c r="AF43" s="17">
        <f>IF($A43="","",COUNTIF(D43:AE43,"D")+COUNTIF(D43:AE43,"N")+COUNTIF(D43:AE43,"M")+COUNTIF(D43:AE43,"A"))</f>
      </c>
      <c r="AG43" s="17">
        <f>IF($A43="","",(COUNTIF(D43:AE43,"D")+COUNTIF(D43:AE43,"N")+COUNTIF(D43:AE43,"M")+COUNTIF(D43:AE43,"A"))*Setup!$B$15)</f>
      </c>
    </row>
    <row r="44" spans="1:33" x14ac:dyDescent="0.25">
      <c r="A44" s="13">
        <f>IF(Guards!$A43="","",Guards!$A43)</f>
      </c>
      <c r="B44" s="5"/>
      <c r="C44" s="21"/>
      <c r="D44" s="15">
        <f>IF(OR($A44="",$B44=""),"",IF(CODE(UPPER($B44))-64&gt;Setup!$B$17,"-",INDEX(Setup!$F$23:$AN$26,Setup!$B$19,MOD(D$7-Setup!$B$6-(CODE(UPPER($B44))-65)*Setup!$B$18+Setup!$B$16*1000,Setup!$B$16)+1)))</f>
      </c>
      <c r="E44" s="15">
        <f>IF(OR($A44="",$B44=""),"",IF(CODE(UPPER($B44))-64&gt;Setup!$B$17,"-",INDEX(Setup!$F$23:$AN$26,Setup!$B$19,MOD(E$7-Setup!$B$6-(CODE(UPPER($B44))-65)*Setup!$B$18+Setup!$B$16*1000,Setup!$B$16)+1)))</f>
      </c>
      <c r="F44" s="15">
        <f>IF(OR($A44="",$B44=""),"",IF(CODE(UPPER($B44))-64&gt;Setup!$B$17,"-",INDEX(Setup!$F$23:$AN$26,Setup!$B$19,MOD(F$7-Setup!$B$6-(CODE(UPPER($B44))-65)*Setup!$B$18+Setup!$B$16*1000,Setup!$B$16)+1)))</f>
      </c>
      <c r="G44" s="15">
        <f>IF(OR($A44="",$B44=""),"",IF(CODE(UPPER($B44))-64&gt;Setup!$B$17,"-",INDEX(Setup!$F$23:$AN$26,Setup!$B$19,MOD(G$7-Setup!$B$6-(CODE(UPPER($B44))-65)*Setup!$B$18+Setup!$B$16*1000,Setup!$B$16)+1)))</f>
      </c>
      <c r="H44" s="15">
        <f>IF(OR($A44="",$B44=""),"",IF(CODE(UPPER($B44))-64&gt;Setup!$B$17,"-",INDEX(Setup!$F$23:$AN$26,Setup!$B$19,MOD(H$7-Setup!$B$6-(CODE(UPPER($B44))-65)*Setup!$B$18+Setup!$B$16*1000,Setup!$B$16)+1)))</f>
      </c>
      <c r="I44" s="15">
        <f>IF(OR($A44="",$B44=""),"",IF(CODE(UPPER($B44))-64&gt;Setup!$B$17,"-",INDEX(Setup!$F$23:$AN$26,Setup!$B$19,MOD(I$7-Setup!$B$6-(CODE(UPPER($B44))-65)*Setup!$B$18+Setup!$B$16*1000,Setup!$B$16)+1)))</f>
      </c>
      <c r="J44" s="15">
        <f>IF(OR($A44="",$B44=""),"",IF(CODE(UPPER($B44))-64&gt;Setup!$B$17,"-",INDEX(Setup!$F$23:$AN$26,Setup!$B$19,MOD(J$7-Setup!$B$6-(CODE(UPPER($B44))-65)*Setup!$B$18+Setup!$B$16*1000,Setup!$B$16)+1)))</f>
      </c>
      <c r="K44" s="15">
        <f>IF(OR($A44="",$B44=""),"",IF(CODE(UPPER($B44))-64&gt;Setup!$B$17,"-",INDEX(Setup!$F$23:$AN$26,Setup!$B$19,MOD(K$7-Setup!$B$6-(CODE(UPPER($B44))-65)*Setup!$B$18+Setup!$B$16*1000,Setup!$B$16)+1)))</f>
      </c>
      <c r="L44" s="15">
        <f>IF(OR($A44="",$B44=""),"",IF(CODE(UPPER($B44))-64&gt;Setup!$B$17,"-",INDEX(Setup!$F$23:$AN$26,Setup!$B$19,MOD(L$7-Setup!$B$6-(CODE(UPPER($B44))-65)*Setup!$B$18+Setup!$B$16*1000,Setup!$B$16)+1)))</f>
      </c>
      <c r="M44" s="15">
        <f>IF(OR($A44="",$B44=""),"",IF(CODE(UPPER($B44))-64&gt;Setup!$B$17,"-",INDEX(Setup!$F$23:$AN$26,Setup!$B$19,MOD(M$7-Setup!$B$6-(CODE(UPPER($B44))-65)*Setup!$B$18+Setup!$B$16*1000,Setup!$B$16)+1)))</f>
      </c>
      <c r="N44" s="15">
        <f>IF(OR($A44="",$B44=""),"",IF(CODE(UPPER($B44))-64&gt;Setup!$B$17,"-",INDEX(Setup!$F$23:$AN$26,Setup!$B$19,MOD(N$7-Setup!$B$6-(CODE(UPPER($B44))-65)*Setup!$B$18+Setup!$B$16*1000,Setup!$B$16)+1)))</f>
      </c>
      <c r="O44" s="15">
        <f>IF(OR($A44="",$B44=""),"",IF(CODE(UPPER($B44))-64&gt;Setup!$B$17,"-",INDEX(Setup!$F$23:$AN$26,Setup!$B$19,MOD(O$7-Setup!$B$6-(CODE(UPPER($B44))-65)*Setup!$B$18+Setup!$B$16*1000,Setup!$B$16)+1)))</f>
      </c>
      <c r="P44" s="15">
        <f>IF(OR($A44="",$B44=""),"",IF(CODE(UPPER($B44))-64&gt;Setup!$B$17,"-",INDEX(Setup!$F$23:$AN$26,Setup!$B$19,MOD(P$7-Setup!$B$6-(CODE(UPPER($B44))-65)*Setup!$B$18+Setup!$B$16*1000,Setup!$B$16)+1)))</f>
      </c>
      <c r="Q44" s="15">
        <f>IF(OR($A44="",$B44=""),"",IF(CODE(UPPER($B44))-64&gt;Setup!$B$17,"-",INDEX(Setup!$F$23:$AN$26,Setup!$B$19,MOD(Q$7-Setup!$B$6-(CODE(UPPER($B44))-65)*Setup!$B$18+Setup!$B$16*1000,Setup!$B$16)+1)))</f>
      </c>
      <c r="R44" s="15">
        <f>IF(OR($A44="",$B44=""),"",IF(CODE(UPPER($B44))-64&gt;Setup!$B$17,"-",INDEX(Setup!$F$23:$AN$26,Setup!$B$19,MOD(R$7-Setup!$B$6-(CODE(UPPER($B44))-65)*Setup!$B$18+Setup!$B$16*1000,Setup!$B$16)+1)))</f>
      </c>
      <c r="S44" s="15">
        <f>IF(OR($A44="",$B44=""),"",IF(CODE(UPPER($B44))-64&gt;Setup!$B$17,"-",INDEX(Setup!$F$23:$AN$26,Setup!$B$19,MOD(S$7-Setup!$B$6-(CODE(UPPER($B44))-65)*Setup!$B$18+Setup!$B$16*1000,Setup!$B$16)+1)))</f>
      </c>
      <c r="T44" s="15">
        <f>IF(OR($A44="",$B44=""),"",IF(CODE(UPPER($B44))-64&gt;Setup!$B$17,"-",INDEX(Setup!$F$23:$AN$26,Setup!$B$19,MOD(T$7-Setup!$B$6-(CODE(UPPER($B44))-65)*Setup!$B$18+Setup!$B$16*1000,Setup!$B$16)+1)))</f>
      </c>
      <c r="U44" s="15">
        <f>IF(OR($A44="",$B44=""),"",IF(CODE(UPPER($B44))-64&gt;Setup!$B$17,"-",INDEX(Setup!$F$23:$AN$26,Setup!$B$19,MOD(U$7-Setup!$B$6-(CODE(UPPER($B44))-65)*Setup!$B$18+Setup!$B$16*1000,Setup!$B$16)+1)))</f>
      </c>
      <c r="V44" s="15">
        <f>IF(OR($A44="",$B44=""),"",IF(CODE(UPPER($B44))-64&gt;Setup!$B$17,"-",INDEX(Setup!$F$23:$AN$26,Setup!$B$19,MOD(V$7-Setup!$B$6-(CODE(UPPER($B44))-65)*Setup!$B$18+Setup!$B$16*1000,Setup!$B$16)+1)))</f>
      </c>
      <c r="W44" s="15">
        <f>IF(OR($A44="",$B44=""),"",IF(CODE(UPPER($B44))-64&gt;Setup!$B$17,"-",INDEX(Setup!$F$23:$AN$26,Setup!$B$19,MOD(W$7-Setup!$B$6-(CODE(UPPER($B44))-65)*Setup!$B$18+Setup!$B$16*1000,Setup!$B$16)+1)))</f>
      </c>
      <c r="X44" s="15">
        <f>IF(OR($A44="",$B44=""),"",IF(CODE(UPPER($B44))-64&gt;Setup!$B$17,"-",INDEX(Setup!$F$23:$AN$26,Setup!$B$19,MOD(X$7-Setup!$B$6-(CODE(UPPER($B44))-65)*Setup!$B$18+Setup!$B$16*1000,Setup!$B$16)+1)))</f>
      </c>
      <c r="Y44" s="15">
        <f>IF(OR($A44="",$B44=""),"",IF(CODE(UPPER($B44))-64&gt;Setup!$B$17,"-",INDEX(Setup!$F$23:$AN$26,Setup!$B$19,MOD(Y$7-Setup!$B$6-(CODE(UPPER($B44))-65)*Setup!$B$18+Setup!$B$16*1000,Setup!$B$16)+1)))</f>
      </c>
      <c r="Z44" s="15">
        <f>IF(OR($A44="",$B44=""),"",IF(CODE(UPPER($B44))-64&gt;Setup!$B$17,"-",INDEX(Setup!$F$23:$AN$26,Setup!$B$19,MOD(Z$7-Setup!$B$6-(CODE(UPPER($B44))-65)*Setup!$B$18+Setup!$B$16*1000,Setup!$B$16)+1)))</f>
      </c>
      <c r="AA44" s="15">
        <f>IF(OR($A44="",$B44=""),"",IF(CODE(UPPER($B44))-64&gt;Setup!$B$17,"-",INDEX(Setup!$F$23:$AN$26,Setup!$B$19,MOD(AA$7-Setup!$B$6-(CODE(UPPER($B44))-65)*Setup!$B$18+Setup!$B$16*1000,Setup!$B$16)+1)))</f>
      </c>
      <c r="AB44" s="15">
        <f>IF(OR($A44="",$B44=""),"",IF(CODE(UPPER($B44))-64&gt;Setup!$B$17,"-",INDEX(Setup!$F$23:$AN$26,Setup!$B$19,MOD(AB$7-Setup!$B$6-(CODE(UPPER($B44))-65)*Setup!$B$18+Setup!$B$16*1000,Setup!$B$16)+1)))</f>
      </c>
      <c r="AC44" s="15">
        <f>IF(OR($A44="",$B44=""),"",IF(CODE(UPPER($B44))-64&gt;Setup!$B$17,"-",INDEX(Setup!$F$23:$AN$26,Setup!$B$19,MOD(AC$7-Setup!$B$6-(CODE(UPPER($B44))-65)*Setup!$B$18+Setup!$B$16*1000,Setup!$B$16)+1)))</f>
      </c>
      <c r="AD44" s="15">
        <f>IF(OR($A44="",$B44=""),"",IF(CODE(UPPER($B44))-64&gt;Setup!$B$17,"-",INDEX(Setup!$F$23:$AN$26,Setup!$B$19,MOD(AD$7-Setup!$B$6-(CODE(UPPER($B44))-65)*Setup!$B$18+Setup!$B$16*1000,Setup!$B$16)+1)))</f>
      </c>
      <c r="AE44" s="15">
        <f>IF(OR($A44="",$B44=""),"",IF(CODE(UPPER($B44))-64&gt;Setup!$B$17,"-",INDEX(Setup!$F$23:$AN$26,Setup!$B$19,MOD(AE$7-Setup!$B$6-(CODE(UPPER($B44))-65)*Setup!$B$18+Setup!$B$16*1000,Setup!$B$16)+1)))</f>
      </c>
      <c r="AF44" s="14">
        <f>IF($A44="","",COUNTIF(D44:AE44,"D")+COUNTIF(D44:AE44,"N")+COUNTIF(D44:AE44,"M")+COUNTIF(D44:AE44,"A"))</f>
      </c>
      <c r="AG44" s="14">
        <f>IF($A44="","",(COUNTIF(D44:AE44,"D")+COUNTIF(D44:AE44,"N")+COUNTIF(D44:AE44,"M")+COUNTIF(D44:AE44,"A"))*Setup!$B$15)</f>
      </c>
    </row>
    <row r="45" spans="1:33" x14ac:dyDescent="0.25">
      <c r="A45" s="16">
        <f>IF(Guards!$A44="","",Guards!$A44)</f>
      </c>
      <c r="B45" s="5"/>
      <c r="C45" s="21"/>
      <c r="D45" s="15">
        <f>IF(OR($A45="",$B45=""),"",IF(CODE(UPPER($B45))-64&gt;Setup!$B$17,"-",INDEX(Setup!$F$23:$AN$26,Setup!$B$19,MOD(D$7-Setup!$B$6-(CODE(UPPER($B45))-65)*Setup!$B$18+Setup!$B$16*1000,Setup!$B$16)+1)))</f>
      </c>
      <c r="E45" s="15">
        <f>IF(OR($A45="",$B45=""),"",IF(CODE(UPPER($B45))-64&gt;Setup!$B$17,"-",INDEX(Setup!$F$23:$AN$26,Setup!$B$19,MOD(E$7-Setup!$B$6-(CODE(UPPER($B45))-65)*Setup!$B$18+Setup!$B$16*1000,Setup!$B$16)+1)))</f>
      </c>
      <c r="F45" s="15">
        <f>IF(OR($A45="",$B45=""),"",IF(CODE(UPPER($B45))-64&gt;Setup!$B$17,"-",INDEX(Setup!$F$23:$AN$26,Setup!$B$19,MOD(F$7-Setup!$B$6-(CODE(UPPER($B45))-65)*Setup!$B$18+Setup!$B$16*1000,Setup!$B$16)+1)))</f>
      </c>
      <c r="G45" s="15">
        <f>IF(OR($A45="",$B45=""),"",IF(CODE(UPPER($B45))-64&gt;Setup!$B$17,"-",INDEX(Setup!$F$23:$AN$26,Setup!$B$19,MOD(G$7-Setup!$B$6-(CODE(UPPER($B45))-65)*Setup!$B$18+Setup!$B$16*1000,Setup!$B$16)+1)))</f>
      </c>
      <c r="H45" s="15">
        <f>IF(OR($A45="",$B45=""),"",IF(CODE(UPPER($B45))-64&gt;Setup!$B$17,"-",INDEX(Setup!$F$23:$AN$26,Setup!$B$19,MOD(H$7-Setup!$B$6-(CODE(UPPER($B45))-65)*Setup!$B$18+Setup!$B$16*1000,Setup!$B$16)+1)))</f>
      </c>
      <c r="I45" s="15">
        <f>IF(OR($A45="",$B45=""),"",IF(CODE(UPPER($B45))-64&gt;Setup!$B$17,"-",INDEX(Setup!$F$23:$AN$26,Setup!$B$19,MOD(I$7-Setup!$B$6-(CODE(UPPER($B45))-65)*Setup!$B$18+Setup!$B$16*1000,Setup!$B$16)+1)))</f>
      </c>
      <c r="J45" s="15">
        <f>IF(OR($A45="",$B45=""),"",IF(CODE(UPPER($B45))-64&gt;Setup!$B$17,"-",INDEX(Setup!$F$23:$AN$26,Setup!$B$19,MOD(J$7-Setup!$B$6-(CODE(UPPER($B45))-65)*Setup!$B$18+Setup!$B$16*1000,Setup!$B$16)+1)))</f>
      </c>
      <c r="K45" s="15">
        <f>IF(OR($A45="",$B45=""),"",IF(CODE(UPPER($B45))-64&gt;Setup!$B$17,"-",INDEX(Setup!$F$23:$AN$26,Setup!$B$19,MOD(K$7-Setup!$B$6-(CODE(UPPER($B45))-65)*Setup!$B$18+Setup!$B$16*1000,Setup!$B$16)+1)))</f>
      </c>
      <c r="L45" s="15">
        <f>IF(OR($A45="",$B45=""),"",IF(CODE(UPPER($B45))-64&gt;Setup!$B$17,"-",INDEX(Setup!$F$23:$AN$26,Setup!$B$19,MOD(L$7-Setup!$B$6-(CODE(UPPER($B45))-65)*Setup!$B$18+Setup!$B$16*1000,Setup!$B$16)+1)))</f>
      </c>
      <c r="M45" s="15">
        <f>IF(OR($A45="",$B45=""),"",IF(CODE(UPPER($B45))-64&gt;Setup!$B$17,"-",INDEX(Setup!$F$23:$AN$26,Setup!$B$19,MOD(M$7-Setup!$B$6-(CODE(UPPER($B45))-65)*Setup!$B$18+Setup!$B$16*1000,Setup!$B$16)+1)))</f>
      </c>
      <c r="N45" s="15">
        <f>IF(OR($A45="",$B45=""),"",IF(CODE(UPPER($B45))-64&gt;Setup!$B$17,"-",INDEX(Setup!$F$23:$AN$26,Setup!$B$19,MOD(N$7-Setup!$B$6-(CODE(UPPER($B45))-65)*Setup!$B$18+Setup!$B$16*1000,Setup!$B$16)+1)))</f>
      </c>
      <c r="O45" s="15">
        <f>IF(OR($A45="",$B45=""),"",IF(CODE(UPPER($B45))-64&gt;Setup!$B$17,"-",INDEX(Setup!$F$23:$AN$26,Setup!$B$19,MOD(O$7-Setup!$B$6-(CODE(UPPER($B45))-65)*Setup!$B$18+Setup!$B$16*1000,Setup!$B$16)+1)))</f>
      </c>
      <c r="P45" s="15">
        <f>IF(OR($A45="",$B45=""),"",IF(CODE(UPPER($B45))-64&gt;Setup!$B$17,"-",INDEX(Setup!$F$23:$AN$26,Setup!$B$19,MOD(P$7-Setup!$B$6-(CODE(UPPER($B45))-65)*Setup!$B$18+Setup!$B$16*1000,Setup!$B$16)+1)))</f>
      </c>
      <c r="Q45" s="15">
        <f>IF(OR($A45="",$B45=""),"",IF(CODE(UPPER($B45))-64&gt;Setup!$B$17,"-",INDEX(Setup!$F$23:$AN$26,Setup!$B$19,MOD(Q$7-Setup!$B$6-(CODE(UPPER($B45))-65)*Setup!$B$18+Setup!$B$16*1000,Setup!$B$16)+1)))</f>
      </c>
      <c r="R45" s="15">
        <f>IF(OR($A45="",$B45=""),"",IF(CODE(UPPER($B45))-64&gt;Setup!$B$17,"-",INDEX(Setup!$F$23:$AN$26,Setup!$B$19,MOD(R$7-Setup!$B$6-(CODE(UPPER($B45))-65)*Setup!$B$18+Setup!$B$16*1000,Setup!$B$16)+1)))</f>
      </c>
      <c r="S45" s="15">
        <f>IF(OR($A45="",$B45=""),"",IF(CODE(UPPER($B45))-64&gt;Setup!$B$17,"-",INDEX(Setup!$F$23:$AN$26,Setup!$B$19,MOD(S$7-Setup!$B$6-(CODE(UPPER($B45))-65)*Setup!$B$18+Setup!$B$16*1000,Setup!$B$16)+1)))</f>
      </c>
      <c r="T45" s="15">
        <f>IF(OR($A45="",$B45=""),"",IF(CODE(UPPER($B45))-64&gt;Setup!$B$17,"-",INDEX(Setup!$F$23:$AN$26,Setup!$B$19,MOD(T$7-Setup!$B$6-(CODE(UPPER($B45))-65)*Setup!$B$18+Setup!$B$16*1000,Setup!$B$16)+1)))</f>
      </c>
      <c r="U45" s="15">
        <f>IF(OR($A45="",$B45=""),"",IF(CODE(UPPER($B45))-64&gt;Setup!$B$17,"-",INDEX(Setup!$F$23:$AN$26,Setup!$B$19,MOD(U$7-Setup!$B$6-(CODE(UPPER($B45))-65)*Setup!$B$18+Setup!$B$16*1000,Setup!$B$16)+1)))</f>
      </c>
      <c r="V45" s="15">
        <f>IF(OR($A45="",$B45=""),"",IF(CODE(UPPER($B45))-64&gt;Setup!$B$17,"-",INDEX(Setup!$F$23:$AN$26,Setup!$B$19,MOD(V$7-Setup!$B$6-(CODE(UPPER($B45))-65)*Setup!$B$18+Setup!$B$16*1000,Setup!$B$16)+1)))</f>
      </c>
      <c r="W45" s="15">
        <f>IF(OR($A45="",$B45=""),"",IF(CODE(UPPER($B45))-64&gt;Setup!$B$17,"-",INDEX(Setup!$F$23:$AN$26,Setup!$B$19,MOD(W$7-Setup!$B$6-(CODE(UPPER($B45))-65)*Setup!$B$18+Setup!$B$16*1000,Setup!$B$16)+1)))</f>
      </c>
      <c r="X45" s="15">
        <f>IF(OR($A45="",$B45=""),"",IF(CODE(UPPER($B45))-64&gt;Setup!$B$17,"-",INDEX(Setup!$F$23:$AN$26,Setup!$B$19,MOD(X$7-Setup!$B$6-(CODE(UPPER($B45))-65)*Setup!$B$18+Setup!$B$16*1000,Setup!$B$16)+1)))</f>
      </c>
      <c r="Y45" s="15">
        <f>IF(OR($A45="",$B45=""),"",IF(CODE(UPPER($B45))-64&gt;Setup!$B$17,"-",INDEX(Setup!$F$23:$AN$26,Setup!$B$19,MOD(Y$7-Setup!$B$6-(CODE(UPPER($B45))-65)*Setup!$B$18+Setup!$B$16*1000,Setup!$B$16)+1)))</f>
      </c>
      <c r="Z45" s="15">
        <f>IF(OR($A45="",$B45=""),"",IF(CODE(UPPER($B45))-64&gt;Setup!$B$17,"-",INDEX(Setup!$F$23:$AN$26,Setup!$B$19,MOD(Z$7-Setup!$B$6-(CODE(UPPER($B45))-65)*Setup!$B$18+Setup!$B$16*1000,Setup!$B$16)+1)))</f>
      </c>
      <c r="AA45" s="15">
        <f>IF(OR($A45="",$B45=""),"",IF(CODE(UPPER($B45))-64&gt;Setup!$B$17,"-",INDEX(Setup!$F$23:$AN$26,Setup!$B$19,MOD(AA$7-Setup!$B$6-(CODE(UPPER($B45))-65)*Setup!$B$18+Setup!$B$16*1000,Setup!$B$16)+1)))</f>
      </c>
      <c r="AB45" s="15">
        <f>IF(OR($A45="",$B45=""),"",IF(CODE(UPPER($B45))-64&gt;Setup!$B$17,"-",INDEX(Setup!$F$23:$AN$26,Setup!$B$19,MOD(AB$7-Setup!$B$6-(CODE(UPPER($B45))-65)*Setup!$B$18+Setup!$B$16*1000,Setup!$B$16)+1)))</f>
      </c>
      <c r="AC45" s="15">
        <f>IF(OR($A45="",$B45=""),"",IF(CODE(UPPER($B45))-64&gt;Setup!$B$17,"-",INDEX(Setup!$F$23:$AN$26,Setup!$B$19,MOD(AC$7-Setup!$B$6-(CODE(UPPER($B45))-65)*Setup!$B$18+Setup!$B$16*1000,Setup!$B$16)+1)))</f>
      </c>
      <c r="AD45" s="15">
        <f>IF(OR($A45="",$B45=""),"",IF(CODE(UPPER($B45))-64&gt;Setup!$B$17,"-",INDEX(Setup!$F$23:$AN$26,Setup!$B$19,MOD(AD$7-Setup!$B$6-(CODE(UPPER($B45))-65)*Setup!$B$18+Setup!$B$16*1000,Setup!$B$16)+1)))</f>
      </c>
      <c r="AE45" s="15">
        <f>IF(OR($A45="",$B45=""),"",IF(CODE(UPPER($B45))-64&gt;Setup!$B$17,"-",INDEX(Setup!$F$23:$AN$26,Setup!$B$19,MOD(AE$7-Setup!$B$6-(CODE(UPPER($B45))-65)*Setup!$B$18+Setup!$B$16*1000,Setup!$B$16)+1)))</f>
      </c>
      <c r="AF45" s="17">
        <f>IF($A45="","",COUNTIF(D45:AE45,"D")+COUNTIF(D45:AE45,"N")+COUNTIF(D45:AE45,"M")+COUNTIF(D45:AE45,"A"))</f>
      </c>
      <c r="AG45" s="17">
        <f>IF($A45="","",(COUNTIF(D45:AE45,"D")+COUNTIF(D45:AE45,"N")+COUNTIF(D45:AE45,"M")+COUNTIF(D45:AE45,"A"))*Setup!$B$15)</f>
      </c>
    </row>
    <row r="46" spans="1:33" x14ac:dyDescent="0.25">
      <c r="A46" s="13">
        <f>IF(Guards!$A45="","",Guards!$A45)</f>
      </c>
      <c r="B46" s="5"/>
      <c r="C46" s="21"/>
      <c r="D46" s="15">
        <f>IF(OR($A46="",$B46=""),"",IF(CODE(UPPER($B46))-64&gt;Setup!$B$17,"-",INDEX(Setup!$F$23:$AN$26,Setup!$B$19,MOD(D$7-Setup!$B$6-(CODE(UPPER($B46))-65)*Setup!$B$18+Setup!$B$16*1000,Setup!$B$16)+1)))</f>
      </c>
      <c r="E46" s="15">
        <f>IF(OR($A46="",$B46=""),"",IF(CODE(UPPER($B46))-64&gt;Setup!$B$17,"-",INDEX(Setup!$F$23:$AN$26,Setup!$B$19,MOD(E$7-Setup!$B$6-(CODE(UPPER($B46))-65)*Setup!$B$18+Setup!$B$16*1000,Setup!$B$16)+1)))</f>
      </c>
      <c r="F46" s="15">
        <f>IF(OR($A46="",$B46=""),"",IF(CODE(UPPER($B46))-64&gt;Setup!$B$17,"-",INDEX(Setup!$F$23:$AN$26,Setup!$B$19,MOD(F$7-Setup!$B$6-(CODE(UPPER($B46))-65)*Setup!$B$18+Setup!$B$16*1000,Setup!$B$16)+1)))</f>
      </c>
      <c r="G46" s="15">
        <f>IF(OR($A46="",$B46=""),"",IF(CODE(UPPER($B46))-64&gt;Setup!$B$17,"-",INDEX(Setup!$F$23:$AN$26,Setup!$B$19,MOD(G$7-Setup!$B$6-(CODE(UPPER($B46))-65)*Setup!$B$18+Setup!$B$16*1000,Setup!$B$16)+1)))</f>
      </c>
      <c r="H46" s="15">
        <f>IF(OR($A46="",$B46=""),"",IF(CODE(UPPER($B46))-64&gt;Setup!$B$17,"-",INDEX(Setup!$F$23:$AN$26,Setup!$B$19,MOD(H$7-Setup!$B$6-(CODE(UPPER($B46))-65)*Setup!$B$18+Setup!$B$16*1000,Setup!$B$16)+1)))</f>
      </c>
      <c r="I46" s="15">
        <f>IF(OR($A46="",$B46=""),"",IF(CODE(UPPER($B46))-64&gt;Setup!$B$17,"-",INDEX(Setup!$F$23:$AN$26,Setup!$B$19,MOD(I$7-Setup!$B$6-(CODE(UPPER($B46))-65)*Setup!$B$18+Setup!$B$16*1000,Setup!$B$16)+1)))</f>
      </c>
      <c r="J46" s="15">
        <f>IF(OR($A46="",$B46=""),"",IF(CODE(UPPER($B46))-64&gt;Setup!$B$17,"-",INDEX(Setup!$F$23:$AN$26,Setup!$B$19,MOD(J$7-Setup!$B$6-(CODE(UPPER($B46))-65)*Setup!$B$18+Setup!$B$16*1000,Setup!$B$16)+1)))</f>
      </c>
      <c r="K46" s="15">
        <f>IF(OR($A46="",$B46=""),"",IF(CODE(UPPER($B46))-64&gt;Setup!$B$17,"-",INDEX(Setup!$F$23:$AN$26,Setup!$B$19,MOD(K$7-Setup!$B$6-(CODE(UPPER($B46))-65)*Setup!$B$18+Setup!$B$16*1000,Setup!$B$16)+1)))</f>
      </c>
      <c r="L46" s="15">
        <f>IF(OR($A46="",$B46=""),"",IF(CODE(UPPER($B46))-64&gt;Setup!$B$17,"-",INDEX(Setup!$F$23:$AN$26,Setup!$B$19,MOD(L$7-Setup!$B$6-(CODE(UPPER($B46))-65)*Setup!$B$18+Setup!$B$16*1000,Setup!$B$16)+1)))</f>
      </c>
      <c r="M46" s="15">
        <f>IF(OR($A46="",$B46=""),"",IF(CODE(UPPER($B46))-64&gt;Setup!$B$17,"-",INDEX(Setup!$F$23:$AN$26,Setup!$B$19,MOD(M$7-Setup!$B$6-(CODE(UPPER($B46))-65)*Setup!$B$18+Setup!$B$16*1000,Setup!$B$16)+1)))</f>
      </c>
      <c r="N46" s="15">
        <f>IF(OR($A46="",$B46=""),"",IF(CODE(UPPER($B46))-64&gt;Setup!$B$17,"-",INDEX(Setup!$F$23:$AN$26,Setup!$B$19,MOD(N$7-Setup!$B$6-(CODE(UPPER($B46))-65)*Setup!$B$18+Setup!$B$16*1000,Setup!$B$16)+1)))</f>
      </c>
      <c r="O46" s="15">
        <f>IF(OR($A46="",$B46=""),"",IF(CODE(UPPER($B46))-64&gt;Setup!$B$17,"-",INDEX(Setup!$F$23:$AN$26,Setup!$B$19,MOD(O$7-Setup!$B$6-(CODE(UPPER($B46))-65)*Setup!$B$18+Setup!$B$16*1000,Setup!$B$16)+1)))</f>
      </c>
      <c r="P46" s="15">
        <f>IF(OR($A46="",$B46=""),"",IF(CODE(UPPER($B46))-64&gt;Setup!$B$17,"-",INDEX(Setup!$F$23:$AN$26,Setup!$B$19,MOD(P$7-Setup!$B$6-(CODE(UPPER($B46))-65)*Setup!$B$18+Setup!$B$16*1000,Setup!$B$16)+1)))</f>
      </c>
      <c r="Q46" s="15">
        <f>IF(OR($A46="",$B46=""),"",IF(CODE(UPPER($B46))-64&gt;Setup!$B$17,"-",INDEX(Setup!$F$23:$AN$26,Setup!$B$19,MOD(Q$7-Setup!$B$6-(CODE(UPPER($B46))-65)*Setup!$B$18+Setup!$B$16*1000,Setup!$B$16)+1)))</f>
      </c>
      <c r="R46" s="15">
        <f>IF(OR($A46="",$B46=""),"",IF(CODE(UPPER($B46))-64&gt;Setup!$B$17,"-",INDEX(Setup!$F$23:$AN$26,Setup!$B$19,MOD(R$7-Setup!$B$6-(CODE(UPPER($B46))-65)*Setup!$B$18+Setup!$B$16*1000,Setup!$B$16)+1)))</f>
      </c>
      <c r="S46" s="15">
        <f>IF(OR($A46="",$B46=""),"",IF(CODE(UPPER($B46))-64&gt;Setup!$B$17,"-",INDEX(Setup!$F$23:$AN$26,Setup!$B$19,MOD(S$7-Setup!$B$6-(CODE(UPPER($B46))-65)*Setup!$B$18+Setup!$B$16*1000,Setup!$B$16)+1)))</f>
      </c>
      <c r="T46" s="15">
        <f>IF(OR($A46="",$B46=""),"",IF(CODE(UPPER($B46))-64&gt;Setup!$B$17,"-",INDEX(Setup!$F$23:$AN$26,Setup!$B$19,MOD(T$7-Setup!$B$6-(CODE(UPPER($B46))-65)*Setup!$B$18+Setup!$B$16*1000,Setup!$B$16)+1)))</f>
      </c>
      <c r="U46" s="15">
        <f>IF(OR($A46="",$B46=""),"",IF(CODE(UPPER($B46))-64&gt;Setup!$B$17,"-",INDEX(Setup!$F$23:$AN$26,Setup!$B$19,MOD(U$7-Setup!$B$6-(CODE(UPPER($B46))-65)*Setup!$B$18+Setup!$B$16*1000,Setup!$B$16)+1)))</f>
      </c>
      <c r="V46" s="15">
        <f>IF(OR($A46="",$B46=""),"",IF(CODE(UPPER($B46))-64&gt;Setup!$B$17,"-",INDEX(Setup!$F$23:$AN$26,Setup!$B$19,MOD(V$7-Setup!$B$6-(CODE(UPPER($B46))-65)*Setup!$B$18+Setup!$B$16*1000,Setup!$B$16)+1)))</f>
      </c>
      <c r="W46" s="15">
        <f>IF(OR($A46="",$B46=""),"",IF(CODE(UPPER($B46))-64&gt;Setup!$B$17,"-",INDEX(Setup!$F$23:$AN$26,Setup!$B$19,MOD(W$7-Setup!$B$6-(CODE(UPPER($B46))-65)*Setup!$B$18+Setup!$B$16*1000,Setup!$B$16)+1)))</f>
      </c>
      <c r="X46" s="15">
        <f>IF(OR($A46="",$B46=""),"",IF(CODE(UPPER($B46))-64&gt;Setup!$B$17,"-",INDEX(Setup!$F$23:$AN$26,Setup!$B$19,MOD(X$7-Setup!$B$6-(CODE(UPPER($B46))-65)*Setup!$B$18+Setup!$B$16*1000,Setup!$B$16)+1)))</f>
      </c>
      <c r="Y46" s="15">
        <f>IF(OR($A46="",$B46=""),"",IF(CODE(UPPER($B46))-64&gt;Setup!$B$17,"-",INDEX(Setup!$F$23:$AN$26,Setup!$B$19,MOD(Y$7-Setup!$B$6-(CODE(UPPER($B46))-65)*Setup!$B$18+Setup!$B$16*1000,Setup!$B$16)+1)))</f>
      </c>
      <c r="Z46" s="15">
        <f>IF(OR($A46="",$B46=""),"",IF(CODE(UPPER($B46))-64&gt;Setup!$B$17,"-",INDEX(Setup!$F$23:$AN$26,Setup!$B$19,MOD(Z$7-Setup!$B$6-(CODE(UPPER($B46))-65)*Setup!$B$18+Setup!$B$16*1000,Setup!$B$16)+1)))</f>
      </c>
      <c r="AA46" s="15">
        <f>IF(OR($A46="",$B46=""),"",IF(CODE(UPPER($B46))-64&gt;Setup!$B$17,"-",INDEX(Setup!$F$23:$AN$26,Setup!$B$19,MOD(AA$7-Setup!$B$6-(CODE(UPPER($B46))-65)*Setup!$B$18+Setup!$B$16*1000,Setup!$B$16)+1)))</f>
      </c>
      <c r="AB46" s="15">
        <f>IF(OR($A46="",$B46=""),"",IF(CODE(UPPER($B46))-64&gt;Setup!$B$17,"-",INDEX(Setup!$F$23:$AN$26,Setup!$B$19,MOD(AB$7-Setup!$B$6-(CODE(UPPER($B46))-65)*Setup!$B$18+Setup!$B$16*1000,Setup!$B$16)+1)))</f>
      </c>
      <c r="AC46" s="15">
        <f>IF(OR($A46="",$B46=""),"",IF(CODE(UPPER($B46))-64&gt;Setup!$B$17,"-",INDEX(Setup!$F$23:$AN$26,Setup!$B$19,MOD(AC$7-Setup!$B$6-(CODE(UPPER($B46))-65)*Setup!$B$18+Setup!$B$16*1000,Setup!$B$16)+1)))</f>
      </c>
      <c r="AD46" s="15">
        <f>IF(OR($A46="",$B46=""),"",IF(CODE(UPPER($B46))-64&gt;Setup!$B$17,"-",INDEX(Setup!$F$23:$AN$26,Setup!$B$19,MOD(AD$7-Setup!$B$6-(CODE(UPPER($B46))-65)*Setup!$B$18+Setup!$B$16*1000,Setup!$B$16)+1)))</f>
      </c>
      <c r="AE46" s="15">
        <f>IF(OR($A46="",$B46=""),"",IF(CODE(UPPER($B46))-64&gt;Setup!$B$17,"-",INDEX(Setup!$F$23:$AN$26,Setup!$B$19,MOD(AE$7-Setup!$B$6-(CODE(UPPER($B46))-65)*Setup!$B$18+Setup!$B$16*1000,Setup!$B$16)+1)))</f>
      </c>
      <c r="AF46" s="14">
        <f>IF($A46="","",COUNTIF(D46:AE46,"D")+COUNTIF(D46:AE46,"N")+COUNTIF(D46:AE46,"M")+COUNTIF(D46:AE46,"A"))</f>
      </c>
      <c r="AG46" s="14">
        <f>IF($A46="","",(COUNTIF(D46:AE46,"D")+COUNTIF(D46:AE46,"N")+COUNTIF(D46:AE46,"M")+COUNTIF(D46:AE46,"A"))*Setup!$B$15)</f>
      </c>
    </row>
    <row r="47" spans="1:33" x14ac:dyDescent="0.25">
      <c r="A47" s="16">
        <f>IF(Guards!$A46="","",Guards!$A46)</f>
      </c>
      <c r="B47" s="5"/>
      <c r="C47" s="21"/>
      <c r="D47" s="15">
        <f>IF(OR($A47="",$B47=""),"",IF(CODE(UPPER($B47))-64&gt;Setup!$B$17,"-",INDEX(Setup!$F$23:$AN$26,Setup!$B$19,MOD(D$7-Setup!$B$6-(CODE(UPPER($B47))-65)*Setup!$B$18+Setup!$B$16*1000,Setup!$B$16)+1)))</f>
      </c>
      <c r="E47" s="15">
        <f>IF(OR($A47="",$B47=""),"",IF(CODE(UPPER($B47))-64&gt;Setup!$B$17,"-",INDEX(Setup!$F$23:$AN$26,Setup!$B$19,MOD(E$7-Setup!$B$6-(CODE(UPPER($B47))-65)*Setup!$B$18+Setup!$B$16*1000,Setup!$B$16)+1)))</f>
      </c>
      <c r="F47" s="15">
        <f>IF(OR($A47="",$B47=""),"",IF(CODE(UPPER($B47))-64&gt;Setup!$B$17,"-",INDEX(Setup!$F$23:$AN$26,Setup!$B$19,MOD(F$7-Setup!$B$6-(CODE(UPPER($B47))-65)*Setup!$B$18+Setup!$B$16*1000,Setup!$B$16)+1)))</f>
      </c>
      <c r="G47" s="15">
        <f>IF(OR($A47="",$B47=""),"",IF(CODE(UPPER($B47))-64&gt;Setup!$B$17,"-",INDEX(Setup!$F$23:$AN$26,Setup!$B$19,MOD(G$7-Setup!$B$6-(CODE(UPPER($B47))-65)*Setup!$B$18+Setup!$B$16*1000,Setup!$B$16)+1)))</f>
      </c>
      <c r="H47" s="15">
        <f>IF(OR($A47="",$B47=""),"",IF(CODE(UPPER($B47))-64&gt;Setup!$B$17,"-",INDEX(Setup!$F$23:$AN$26,Setup!$B$19,MOD(H$7-Setup!$B$6-(CODE(UPPER($B47))-65)*Setup!$B$18+Setup!$B$16*1000,Setup!$B$16)+1)))</f>
      </c>
      <c r="I47" s="15">
        <f>IF(OR($A47="",$B47=""),"",IF(CODE(UPPER($B47))-64&gt;Setup!$B$17,"-",INDEX(Setup!$F$23:$AN$26,Setup!$B$19,MOD(I$7-Setup!$B$6-(CODE(UPPER($B47))-65)*Setup!$B$18+Setup!$B$16*1000,Setup!$B$16)+1)))</f>
      </c>
      <c r="J47" s="15">
        <f>IF(OR($A47="",$B47=""),"",IF(CODE(UPPER($B47))-64&gt;Setup!$B$17,"-",INDEX(Setup!$F$23:$AN$26,Setup!$B$19,MOD(J$7-Setup!$B$6-(CODE(UPPER($B47))-65)*Setup!$B$18+Setup!$B$16*1000,Setup!$B$16)+1)))</f>
      </c>
      <c r="K47" s="15">
        <f>IF(OR($A47="",$B47=""),"",IF(CODE(UPPER($B47))-64&gt;Setup!$B$17,"-",INDEX(Setup!$F$23:$AN$26,Setup!$B$19,MOD(K$7-Setup!$B$6-(CODE(UPPER($B47))-65)*Setup!$B$18+Setup!$B$16*1000,Setup!$B$16)+1)))</f>
      </c>
      <c r="L47" s="15">
        <f>IF(OR($A47="",$B47=""),"",IF(CODE(UPPER($B47))-64&gt;Setup!$B$17,"-",INDEX(Setup!$F$23:$AN$26,Setup!$B$19,MOD(L$7-Setup!$B$6-(CODE(UPPER($B47))-65)*Setup!$B$18+Setup!$B$16*1000,Setup!$B$16)+1)))</f>
      </c>
      <c r="M47" s="15">
        <f>IF(OR($A47="",$B47=""),"",IF(CODE(UPPER($B47))-64&gt;Setup!$B$17,"-",INDEX(Setup!$F$23:$AN$26,Setup!$B$19,MOD(M$7-Setup!$B$6-(CODE(UPPER($B47))-65)*Setup!$B$18+Setup!$B$16*1000,Setup!$B$16)+1)))</f>
      </c>
      <c r="N47" s="15">
        <f>IF(OR($A47="",$B47=""),"",IF(CODE(UPPER($B47))-64&gt;Setup!$B$17,"-",INDEX(Setup!$F$23:$AN$26,Setup!$B$19,MOD(N$7-Setup!$B$6-(CODE(UPPER($B47))-65)*Setup!$B$18+Setup!$B$16*1000,Setup!$B$16)+1)))</f>
      </c>
      <c r="O47" s="15">
        <f>IF(OR($A47="",$B47=""),"",IF(CODE(UPPER($B47))-64&gt;Setup!$B$17,"-",INDEX(Setup!$F$23:$AN$26,Setup!$B$19,MOD(O$7-Setup!$B$6-(CODE(UPPER($B47))-65)*Setup!$B$18+Setup!$B$16*1000,Setup!$B$16)+1)))</f>
      </c>
      <c r="P47" s="15">
        <f>IF(OR($A47="",$B47=""),"",IF(CODE(UPPER($B47))-64&gt;Setup!$B$17,"-",INDEX(Setup!$F$23:$AN$26,Setup!$B$19,MOD(P$7-Setup!$B$6-(CODE(UPPER($B47))-65)*Setup!$B$18+Setup!$B$16*1000,Setup!$B$16)+1)))</f>
      </c>
      <c r="Q47" s="15">
        <f>IF(OR($A47="",$B47=""),"",IF(CODE(UPPER($B47))-64&gt;Setup!$B$17,"-",INDEX(Setup!$F$23:$AN$26,Setup!$B$19,MOD(Q$7-Setup!$B$6-(CODE(UPPER($B47))-65)*Setup!$B$18+Setup!$B$16*1000,Setup!$B$16)+1)))</f>
      </c>
      <c r="R47" s="15">
        <f>IF(OR($A47="",$B47=""),"",IF(CODE(UPPER($B47))-64&gt;Setup!$B$17,"-",INDEX(Setup!$F$23:$AN$26,Setup!$B$19,MOD(R$7-Setup!$B$6-(CODE(UPPER($B47))-65)*Setup!$B$18+Setup!$B$16*1000,Setup!$B$16)+1)))</f>
      </c>
      <c r="S47" s="15">
        <f>IF(OR($A47="",$B47=""),"",IF(CODE(UPPER($B47))-64&gt;Setup!$B$17,"-",INDEX(Setup!$F$23:$AN$26,Setup!$B$19,MOD(S$7-Setup!$B$6-(CODE(UPPER($B47))-65)*Setup!$B$18+Setup!$B$16*1000,Setup!$B$16)+1)))</f>
      </c>
      <c r="T47" s="15">
        <f>IF(OR($A47="",$B47=""),"",IF(CODE(UPPER($B47))-64&gt;Setup!$B$17,"-",INDEX(Setup!$F$23:$AN$26,Setup!$B$19,MOD(T$7-Setup!$B$6-(CODE(UPPER($B47))-65)*Setup!$B$18+Setup!$B$16*1000,Setup!$B$16)+1)))</f>
      </c>
      <c r="U47" s="15">
        <f>IF(OR($A47="",$B47=""),"",IF(CODE(UPPER($B47))-64&gt;Setup!$B$17,"-",INDEX(Setup!$F$23:$AN$26,Setup!$B$19,MOD(U$7-Setup!$B$6-(CODE(UPPER($B47))-65)*Setup!$B$18+Setup!$B$16*1000,Setup!$B$16)+1)))</f>
      </c>
      <c r="V47" s="15">
        <f>IF(OR($A47="",$B47=""),"",IF(CODE(UPPER($B47))-64&gt;Setup!$B$17,"-",INDEX(Setup!$F$23:$AN$26,Setup!$B$19,MOD(V$7-Setup!$B$6-(CODE(UPPER($B47))-65)*Setup!$B$18+Setup!$B$16*1000,Setup!$B$16)+1)))</f>
      </c>
      <c r="W47" s="15">
        <f>IF(OR($A47="",$B47=""),"",IF(CODE(UPPER($B47))-64&gt;Setup!$B$17,"-",INDEX(Setup!$F$23:$AN$26,Setup!$B$19,MOD(W$7-Setup!$B$6-(CODE(UPPER($B47))-65)*Setup!$B$18+Setup!$B$16*1000,Setup!$B$16)+1)))</f>
      </c>
      <c r="X47" s="15">
        <f>IF(OR($A47="",$B47=""),"",IF(CODE(UPPER($B47))-64&gt;Setup!$B$17,"-",INDEX(Setup!$F$23:$AN$26,Setup!$B$19,MOD(X$7-Setup!$B$6-(CODE(UPPER($B47))-65)*Setup!$B$18+Setup!$B$16*1000,Setup!$B$16)+1)))</f>
      </c>
      <c r="Y47" s="15">
        <f>IF(OR($A47="",$B47=""),"",IF(CODE(UPPER($B47))-64&gt;Setup!$B$17,"-",INDEX(Setup!$F$23:$AN$26,Setup!$B$19,MOD(Y$7-Setup!$B$6-(CODE(UPPER($B47))-65)*Setup!$B$18+Setup!$B$16*1000,Setup!$B$16)+1)))</f>
      </c>
      <c r="Z47" s="15">
        <f>IF(OR($A47="",$B47=""),"",IF(CODE(UPPER($B47))-64&gt;Setup!$B$17,"-",INDEX(Setup!$F$23:$AN$26,Setup!$B$19,MOD(Z$7-Setup!$B$6-(CODE(UPPER($B47))-65)*Setup!$B$18+Setup!$B$16*1000,Setup!$B$16)+1)))</f>
      </c>
      <c r="AA47" s="15">
        <f>IF(OR($A47="",$B47=""),"",IF(CODE(UPPER($B47))-64&gt;Setup!$B$17,"-",INDEX(Setup!$F$23:$AN$26,Setup!$B$19,MOD(AA$7-Setup!$B$6-(CODE(UPPER($B47))-65)*Setup!$B$18+Setup!$B$16*1000,Setup!$B$16)+1)))</f>
      </c>
      <c r="AB47" s="15">
        <f>IF(OR($A47="",$B47=""),"",IF(CODE(UPPER($B47))-64&gt;Setup!$B$17,"-",INDEX(Setup!$F$23:$AN$26,Setup!$B$19,MOD(AB$7-Setup!$B$6-(CODE(UPPER($B47))-65)*Setup!$B$18+Setup!$B$16*1000,Setup!$B$16)+1)))</f>
      </c>
      <c r="AC47" s="15">
        <f>IF(OR($A47="",$B47=""),"",IF(CODE(UPPER($B47))-64&gt;Setup!$B$17,"-",INDEX(Setup!$F$23:$AN$26,Setup!$B$19,MOD(AC$7-Setup!$B$6-(CODE(UPPER($B47))-65)*Setup!$B$18+Setup!$B$16*1000,Setup!$B$16)+1)))</f>
      </c>
      <c r="AD47" s="15">
        <f>IF(OR($A47="",$B47=""),"",IF(CODE(UPPER($B47))-64&gt;Setup!$B$17,"-",INDEX(Setup!$F$23:$AN$26,Setup!$B$19,MOD(AD$7-Setup!$B$6-(CODE(UPPER($B47))-65)*Setup!$B$18+Setup!$B$16*1000,Setup!$B$16)+1)))</f>
      </c>
      <c r="AE47" s="15">
        <f>IF(OR($A47="",$B47=""),"",IF(CODE(UPPER($B47))-64&gt;Setup!$B$17,"-",INDEX(Setup!$F$23:$AN$26,Setup!$B$19,MOD(AE$7-Setup!$B$6-(CODE(UPPER($B47))-65)*Setup!$B$18+Setup!$B$16*1000,Setup!$B$16)+1)))</f>
      </c>
      <c r="AF47" s="17">
        <f>IF($A47="","",COUNTIF(D47:AE47,"D")+COUNTIF(D47:AE47,"N")+COUNTIF(D47:AE47,"M")+COUNTIF(D47:AE47,"A"))</f>
      </c>
      <c r="AG47" s="17">
        <f>IF($A47="","",(COUNTIF(D47:AE47,"D")+COUNTIF(D47:AE47,"N")+COUNTIF(D47:AE47,"M")+COUNTIF(D47:AE47,"A"))*Setup!$B$15)</f>
      </c>
    </row>
    <row r="49" spans="1:17" x14ac:dyDescent="0.25">
      <c r="A49" s="31" t="s">
        <v>114</v>
      </c>
      <c r="B49" s="31"/>
      <c r="C49" s="31"/>
      <c r="D49" s="31"/>
      <c r="E49" s="31"/>
      <c r="F49" s="31"/>
      <c r="G49" s="31"/>
      <c r="H49" s="31"/>
      <c r="I49" s="31"/>
      <c r="J49" s="31"/>
      <c r="K49" s="31"/>
      <c r="L49" s="31"/>
      <c r="M49" s="31"/>
      <c r="N49" s="31"/>
      <c r="O49" s="31"/>
      <c r="P49" s="31"/>
      <c r="Q49" s="31"/>
    </row>
    <row r="50" ht="30" customHeight="1" spans="1:32" x14ac:dyDescent="0.25">
      <c r="A50" s="3" t="s">
        <v>48</v>
      </c>
      <c r="B50" s="3" t="s">
        <v>115</v>
      </c>
      <c r="C50" s="3" t="s">
        <v>116</v>
      </c>
      <c r="D50" s="32">
        <f>D$7</f>
      </c>
      <c r="E50" s="32">
        <f>E$7</f>
      </c>
      <c r="F50" s="32">
        <f>F$7</f>
      </c>
      <c r="G50" s="32">
        <f>G$7</f>
      </c>
      <c r="H50" s="32">
        <f>H$7</f>
      </c>
      <c r="I50" s="32">
        <f>I$7</f>
      </c>
      <c r="J50" s="32">
        <f>J$7</f>
      </c>
      <c r="K50" s="32">
        <f>K$7</f>
      </c>
      <c r="L50" s="32">
        <f>L$7</f>
      </c>
      <c r="M50" s="32">
        <f>M$7</f>
      </c>
      <c r="N50" s="32">
        <f>N$7</f>
      </c>
      <c r="O50" s="32">
        <f>O$7</f>
      </c>
      <c r="P50" s="32">
        <f>P$7</f>
      </c>
      <c r="Q50" s="32">
        <f>Q$7</f>
      </c>
      <c r="R50" s="32">
        <f>R$7</f>
      </c>
      <c r="S50" s="32">
        <f>S$7</f>
      </c>
      <c r="T50" s="32">
        <f>T$7</f>
      </c>
      <c r="U50" s="32">
        <f>U$7</f>
      </c>
      <c r="V50" s="32">
        <f>V$7</f>
      </c>
      <c r="W50" s="32">
        <f>W$7</f>
      </c>
      <c r="X50" s="32">
        <f>X$7</f>
      </c>
      <c r="Y50" s="32">
        <f>Y$7</f>
      </c>
      <c r="Z50" s="32">
        <f>Z$7</f>
      </c>
      <c r="AA50" s="32">
        <f>AA$7</f>
      </c>
      <c r="AB50" s="32">
        <f>AB$7</f>
      </c>
      <c r="AC50" s="32">
        <f>AC$7</f>
      </c>
      <c r="AD50" s="32">
        <f>AD$7</f>
      </c>
      <c r="AE50" s="32">
        <f>AE$7</f>
      </c>
      <c r="AF50" s="3" t="s">
        <v>117</v>
      </c>
    </row>
    <row r="51" spans="1:32" x14ac:dyDescent="0.25">
      <c r="A51" s="13">
        <f>IF('Sites &amp; posts'!$C$7="","",'Sites &amp; posts'!$C$7)</f>
      </c>
      <c r="B51" s="14">
        <f>IF($A51="","",'Sites &amp; posts'!$D$7)</f>
      </c>
      <c r="C51" s="13">
        <f>IF($A51="","","Day / morning")</f>
      </c>
      <c r="D51" s="33">
        <f>IF($A51="","",COUNTIFS($C$8:$C$47,$A51,D$8:D$47,"D")+COUNTIFS($C$8:$C$47,$A51,D$8:D$47,"M"))</f>
      </c>
      <c r="E51" s="33">
        <f>IF($A51="","",COUNTIFS($C$8:$C$47,$A51,E$8:E$47,"D")+COUNTIFS($C$8:$C$47,$A51,E$8:E$47,"M"))</f>
      </c>
      <c r="F51" s="33">
        <f>IF($A51="","",COUNTIFS($C$8:$C$47,$A51,F$8:F$47,"D")+COUNTIFS($C$8:$C$47,$A51,F$8:F$47,"M"))</f>
      </c>
      <c r="G51" s="33">
        <f>IF($A51="","",COUNTIFS($C$8:$C$47,$A51,G$8:G$47,"D")+COUNTIFS($C$8:$C$47,$A51,G$8:G$47,"M"))</f>
      </c>
      <c r="H51" s="33">
        <f>IF($A51="","",COUNTIFS($C$8:$C$47,$A51,H$8:H$47,"D")+COUNTIFS($C$8:$C$47,$A51,H$8:H$47,"M"))</f>
      </c>
      <c r="I51" s="33">
        <f>IF($A51="","",COUNTIFS($C$8:$C$47,$A51,I$8:I$47,"D")+COUNTIFS($C$8:$C$47,$A51,I$8:I$47,"M"))</f>
      </c>
      <c r="J51" s="33">
        <f>IF($A51="","",COUNTIFS($C$8:$C$47,$A51,J$8:J$47,"D")+COUNTIFS($C$8:$C$47,$A51,J$8:J$47,"M"))</f>
      </c>
      <c r="K51" s="33">
        <f>IF($A51="","",COUNTIFS($C$8:$C$47,$A51,K$8:K$47,"D")+COUNTIFS($C$8:$C$47,$A51,K$8:K$47,"M"))</f>
      </c>
      <c r="L51" s="33">
        <f>IF($A51="","",COUNTIFS($C$8:$C$47,$A51,L$8:L$47,"D")+COUNTIFS($C$8:$C$47,$A51,L$8:L$47,"M"))</f>
      </c>
      <c r="M51" s="33">
        <f>IF($A51="","",COUNTIFS($C$8:$C$47,$A51,M$8:M$47,"D")+COUNTIFS($C$8:$C$47,$A51,M$8:M$47,"M"))</f>
      </c>
      <c r="N51" s="33">
        <f>IF($A51="","",COUNTIFS($C$8:$C$47,$A51,N$8:N$47,"D")+COUNTIFS($C$8:$C$47,$A51,N$8:N$47,"M"))</f>
      </c>
      <c r="O51" s="33">
        <f>IF($A51="","",COUNTIFS($C$8:$C$47,$A51,O$8:O$47,"D")+COUNTIFS($C$8:$C$47,$A51,O$8:O$47,"M"))</f>
      </c>
      <c r="P51" s="33">
        <f>IF($A51="","",COUNTIFS($C$8:$C$47,$A51,P$8:P$47,"D")+COUNTIFS($C$8:$C$47,$A51,P$8:P$47,"M"))</f>
      </c>
      <c r="Q51" s="33">
        <f>IF($A51="","",COUNTIFS($C$8:$C$47,$A51,Q$8:Q$47,"D")+COUNTIFS($C$8:$C$47,$A51,Q$8:Q$47,"M"))</f>
      </c>
      <c r="R51" s="33">
        <f>IF($A51="","",COUNTIFS($C$8:$C$47,$A51,R$8:R$47,"D")+COUNTIFS($C$8:$C$47,$A51,R$8:R$47,"M"))</f>
      </c>
      <c r="S51" s="33">
        <f>IF($A51="","",COUNTIFS($C$8:$C$47,$A51,S$8:S$47,"D")+COUNTIFS($C$8:$C$47,$A51,S$8:S$47,"M"))</f>
      </c>
      <c r="T51" s="33">
        <f>IF($A51="","",COUNTIFS($C$8:$C$47,$A51,T$8:T$47,"D")+COUNTIFS($C$8:$C$47,$A51,T$8:T$47,"M"))</f>
      </c>
      <c r="U51" s="33">
        <f>IF($A51="","",COUNTIFS($C$8:$C$47,$A51,U$8:U$47,"D")+COUNTIFS($C$8:$C$47,$A51,U$8:U$47,"M"))</f>
      </c>
      <c r="V51" s="33">
        <f>IF($A51="","",COUNTIFS($C$8:$C$47,$A51,V$8:V$47,"D")+COUNTIFS($C$8:$C$47,$A51,V$8:V$47,"M"))</f>
      </c>
      <c r="W51" s="33">
        <f>IF($A51="","",COUNTIFS($C$8:$C$47,$A51,W$8:W$47,"D")+COUNTIFS($C$8:$C$47,$A51,W$8:W$47,"M"))</f>
      </c>
      <c r="X51" s="33">
        <f>IF($A51="","",COUNTIFS($C$8:$C$47,$A51,X$8:X$47,"D")+COUNTIFS($C$8:$C$47,$A51,X$8:X$47,"M"))</f>
      </c>
      <c r="Y51" s="33">
        <f>IF($A51="","",COUNTIFS($C$8:$C$47,$A51,Y$8:Y$47,"D")+COUNTIFS($C$8:$C$47,$A51,Y$8:Y$47,"M"))</f>
      </c>
      <c r="Z51" s="33">
        <f>IF($A51="","",COUNTIFS($C$8:$C$47,$A51,Z$8:Z$47,"D")+COUNTIFS($C$8:$C$47,$A51,Z$8:Z$47,"M"))</f>
      </c>
      <c r="AA51" s="33">
        <f>IF($A51="","",COUNTIFS($C$8:$C$47,$A51,AA$8:AA$47,"D")+COUNTIFS($C$8:$C$47,$A51,AA$8:AA$47,"M"))</f>
      </c>
      <c r="AB51" s="33">
        <f>IF($A51="","",COUNTIFS($C$8:$C$47,$A51,AB$8:AB$47,"D")+COUNTIFS($C$8:$C$47,$A51,AB$8:AB$47,"M"))</f>
      </c>
      <c r="AC51" s="33">
        <f>IF($A51="","",COUNTIFS($C$8:$C$47,$A51,AC$8:AC$47,"D")+COUNTIFS($C$8:$C$47,$A51,AC$8:AC$47,"M"))</f>
      </c>
      <c r="AD51" s="33">
        <f>IF($A51="","",COUNTIFS($C$8:$C$47,$A51,AD$8:AD$47,"D")+COUNTIFS($C$8:$C$47,$A51,AD$8:AD$47,"M"))</f>
      </c>
      <c r="AE51" s="33">
        <f>IF($A51="","",COUNTIFS($C$8:$C$47,$A51,AE$8:AE$47,"D")+COUNTIFS($C$8:$C$47,$A51,AE$8:AE$47,"M"))</f>
      </c>
      <c r="AF51" s="34">
        <f>IF($A51="","",COUNTIF(D51:AE51,"&lt;"&amp;$B51))</f>
      </c>
    </row>
    <row r="52" spans="1:32" x14ac:dyDescent="0.25">
      <c r="A52" s="13">
        <f>IF('Sites &amp; posts'!$C$7="","",'Sites &amp; posts'!$C$7)</f>
      </c>
      <c r="B52" s="14">
        <f>IF($A52="","",'Sites &amp; posts'!$E$7)</f>
      </c>
      <c r="C52" s="13">
        <f>IF($A52="","","Afternoon")</f>
      </c>
      <c r="D52" s="33">
        <f>IF($A52="","",COUNTIFS($C$8:$C$47,$A52,D$8:D$47,"A"))</f>
      </c>
      <c r="E52" s="33">
        <f>IF($A52="","",COUNTIFS($C$8:$C$47,$A52,E$8:E$47,"A"))</f>
      </c>
      <c r="F52" s="33">
        <f>IF($A52="","",COUNTIFS($C$8:$C$47,$A52,F$8:F$47,"A"))</f>
      </c>
      <c r="G52" s="33">
        <f>IF($A52="","",COUNTIFS($C$8:$C$47,$A52,G$8:G$47,"A"))</f>
      </c>
      <c r="H52" s="33">
        <f>IF($A52="","",COUNTIFS($C$8:$C$47,$A52,H$8:H$47,"A"))</f>
      </c>
      <c r="I52" s="33">
        <f>IF($A52="","",COUNTIFS($C$8:$C$47,$A52,I$8:I$47,"A"))</f>
      </c>
      <c r="J52" s="33">
        <f>IF($A52="","",COUNTIFS($C$8:$C$47,$A52,J$8:J$47,"A"))</f>
      </c>
      <c r="K52" s="33">
        <f>IF($A52="","",COUNTIFS($C$8:$C$47,$A52,K$8:K$47,"A"))</f>
      </c>
      <c r="L52" s="33">
        <f>IF($A52="","",COUNTIFS($C$8:$C$47,$A52,L$8:L$47,"A"))</f>
      </c>
      <c r="M52" s="33">
        <f>IF($A52="","",COUNTIFS($C$8:$C$47,$A52,M$8:M$47,"A"))</f>
      </c>
      <c r="N52" s="33">
        <f>IF($A52="","",COUNTIFS($C$8:$C$47,$A52,N$8:N$47,"A"))</f>
      </c>
      <c r="O52" s="33">
        <f>IF($A52="","",COUNTIFS($C$8:$C$47,$A52,O$8:O$47,"A"))</f>
      </c>
      <c r="P52" s="33">
        <f>IF($A52="","",COUNTIFS($C$8:$C$47,$A52,P$8:P$47,"A"))</f>
      </c>
      <c r="Q52" s="33">
        <f>IF($A52="","",COUNTIFS($C$8:$C$47,$A52,Q$8:Q$47,"A"))</f>
      </c>
      <c r="R52" s="33">
        <f>IF($A52="","",COUNTIFS($C$8:$C$47,$A52,R$8:R$47,"A"))</f>
      </c>
      <c r="S52" s="33">
        <f>IF($A52="","",COUNTIFS($C$8:$C$47,$A52,S$8:S$47,"A"))</f>
      </c>
      <c r="T52" s="33">
        <f>IF($A52="","",COUNTIFS($C$8:$C$47,$A52,T$8:T$47,"A"))</f>
      </c>
      <c r="U52" s="33">
        <f>IF($A52="","",COUNTIFS($C$8:$C$47,$A52,U$8:U$47,"A"))</f>
      </c>
      <c r="V52" s="33">
        <f>IF($A52="","",COUNTIFS($C$8:$C$47,$A52,V$8:V$47,"A"))</f>
      </c>
      <c r="W52" s="33">
        <f>IF($A52="","",COUNTIFS($C$8:$C$47,$A52,W$8:W$47,"A"))</f>
      </c>
      <c r="X52" s="33">
        <f>IF($A52="","",COUNTIFS($C$8:$C$47,$A52,X$8:X$47,"A"))</f>
      </c>
      <c r="Y52" s="33">
        <f>IF($A52="","",COUNTIFS($C$8:$C$47,$A52,Y$8:Y$47,"A"))</f>
      </c>
      <c r="Z52" s="33">
        <f>IF($A52="","",COUNTIFS($C$8:$C$47,$A52,Z$8:Z$47,"A"))</f>
      </c>
      <c r="AA52" s="33">
        <f>IF($A52="","",COUNTIFS($C$8:$C$47,$A52,AA$8:AA$47,"A"))</f>
      </c>
      <c r="AB52" s="33">
        <f>IF($A52="","",COUNTIFS($C$8:$C$47,$A52,AB$8:AB$47,"A"))</f>
      </c>
      <c r="AC52" s="33">
        <f>IF($A52="","",COUNTIFS($C$8:$C$47,$A52,AC$8:AC$47,"A"))</f>
      </c>
      <c r="AD52" s="33">
        <f>IF($A52="","",COUNTIFS($C$8:$C$47,$A52,AD$8:AD$47,"A"))</f>
      </c>
      <c r="AE52" s="33">
        <f>IF($A52="","",COUNTIFS($C$8:$C$47,$A52,AE$8:AE$47,"A"))</f>
      </c>
      <c r="AF52" s="34">
        <f>IF($A52="","",COUNTIF(D52:AE52,"&lt;"&amp;$B52))</f>
      </c>
    </row>
    <row r="53" spans="1:32" x14ac:dyDescent="0.25">
      <c r="A53" s="13">
        <f>IF('Sites &amp; posts'!$C$7="","",'Sites &amp; posts'!$C$7)</f>
      </c>
      <c r="B53" s="14">
        <f>IF($A53="","",'Sites &amp; posts'!$F$7)</f>
      </c>
      <c r="C53" s="13">
        <f>IF($A53="","","Night")</f>
      </c>
      <c r="D53" s="33">
        <f>IF($A53="","",COUNTIFS($C$8:$C$47,$A53,D$8:D$47,"N"))</f>
      </c>
      <c r="E53" s="33">
        <f>IF($A53="","",COUNTIFS($C$8:$C$47,$A53,E$8:E$47,"N"))</f>
      </c>
      <c r="F53" s="33">
        <f>IF($A53="","",COUNTIFS($C$8:$C$47,$A53,F$8:F$47,"N"))</f>
      </c>
      <c r="G53" s="33">
        <f>IF($A53="","",COUNTIFS($C$8:$C$47,$A53,G$8:G$47,"N"))</f>
      </c>
      <c r="H53" s="33">
        <f>IF($A53="","",COUNTIFS($C$8:$C$47,$A53,H$8:H$47,"N"))</f>
      </c>
      <c r="I53" s="33">
        <f>IF($A53="","",COUNTIFS($C$8:$C$47,$A53,I$8:I$47,"N"))</f>
      </c>
      <c r="J53" s="33">
        <f>IF($A53="","",COUNTIFS($C$8:$C$47,$A53,J$8:J$47,"N"))</f>
      </c>
      <c r="K53" s="33">
        <f>IF($A53="","",COUNTIFS($C$8:$C$47,$A53,K$8:K$47,"N"))</f>
      </c>
      <c r="L53" s="33">
        <f>IF($A53="","",COUNTIFS($C$8:$C$47,$A53,L$8:L$47,"N"))</f>
      </c>
      <c r="M53" s="33">
        <f>IF($A53="","",COUNTIFS($C$8:$C$47,$A53,M$8:M$47,"N"))</f>
      </c>
      <c r="N53" s="33">
        <f>IF($A53="","",COUNTIFS($C$8:$C$47,$A53,N$8:N$47,"N"))</f>
      </c>
      <c r="O53" s="33">
        <f>IF($A53="","",COUNTIFS($C$8:$C$47,$A53,O$8:O$47,"N"))</f>
      </c>
      <c r="P53" s="33">
        <f>IF($A53="","",COUNTIFS($C$8:$C$47,$A53,P$8:P$47,"N"))</f>
      </c>
      <c r="Q53" s="33">
        <f>IF($A53="","",COUNTIFS($C$8:$C$47,$A53,Q$8:Q$47,"N"))</f>
      </c>
      <c r="R53" s="33">
        <f>IF($A53="","",COUNTIFS($C$8:$C$47,$A53,R$8:R$47,"N"))</f>
      </c>
      <c r="S53" s="33">
        <f>IF($A53="","",COUNTIFS($C$8:$C$47,$A53,S$8:S$47,"N"))</f>
      </c>
      <c r="T53" s="33">
        <f>IF($A53="","",COUNTIFS($C$8:$C$47,$A53,T$8:T$47,"N"))</f>
      </c>
      <c r="U53" s="33">
        <f>IF($A53="","",COUNTIFS($C$8:$C$47,$A53,U$8:U$47,"N"))</f>
      </c>
      <c r="V53" s="33">
        <f>IF($A53="","",COUNTIFS($C$8:$C$47,$A53,V$8:V$47,"N"))</f>
      </c>
      <c r="W53" s="33">
        <f>IF($A53="","",COUNTIFS($C$8:$C$47,$A53,W$8:W$47,"N"))</f>
      </c>
      <c r="X53" s="33">
        <f>IF($A53="","",COUNTIFS($C$8:$C$47,$A53,X$8:X$47,"N"))</f>
      </c>
      <c r="Y53" s="33">
        <f>IF($A53="","",COUNTIFS($C$8:$C$47,$A53,Y$8:Y$47,"N"))</f>
      </c>
      <c r="Z53" s="33">
        <f>IF($A53="","",COUNTIFS($C$8:$C$47,$A53,Z$8:Z$47,"N"))</f>
      </c>
      <c r="AA53" s="33">
        <f>IF($A53="","",COUNTIFS($C$8:$C$47,$A53,AA$8:AA$47,"N"))</f>
      </c>
      <c r="AB53" s="33">
        <f>IF($A53="","",COUNTIFS($C$8:$C$47,$A53,AB$8:AB$47,"N"))</f>
      </c>
      <c r="AC53" s="33">
        <f>IF($A53="","",COUNTIFS($C$8:$C$47,$A53,AC$8:AC$47,"N"))</f>
      </c>
      <c r="AD53" s="33">
        <f>IF($A53="","",COUNTIFS($C$8:$C$47,$A53,AD$8:AD$47,"N"))</f>
      </c>
      <c r="AE53" s="33">
        <f>IF($A53="","",COUNTIFS($C$8:$C$47,$A53,AE$8:AE$47,"N"))</f>
      </c>
      <c r="AF53" s="34">
        <f>IF($A53="","",COUNTIF(D53:AE53,"&lt;"&amp;$B53))</f>
      </c>
    </row>
    <row r="54" spans="1:32" x14ac:dyDescent="0.25">
      <c r="A54" s="13">
        <f>IF('Sites &amp; posts'!$C$8="","",'Sites &amp; posts'!$C$8)</f>
      </c>
      <c r="B54" s="14">
        <f>IF($A54="","",'Sites &amp; posts'!$D$8)</f>
      </c>
      <c r="C54" s="13">
        <f>IF($A54="","","Day / morning")</f>
      </c>
      <c r="D54" s="33">
        <f>IF($A54="","",COUNTIFS($C$8:$C$47,$A54,D$8:D$47,"D")+COUNTIFS($C$8:$C$47,$A54,D$8:D$47,"M"))</f>
      </c>
      <c r="E54" s="33">
        <f>IF($A54="","",COUNTIFS($C$8:$C$47,$A54,E$8:E$47,"D")+COUNTIFS($C$8:$C$47,$A54,E$8:E$47,"M"))</f>
      </c>
      <c r="F54" s="33">
        <f>IF($A54="","",COUNTIFS($C$8:$C$47,$A54,F$8:F$47,"D")+COUNTIFS($C$8:$C$47,$A54,F$8:F$47,"M"))</f>
      </c>
      <c r="G54" s="33">
        <f>IF($A54="","",COUNTIFS($C$8:$C$47,$A54,G$8:G$47,"D")+COUNTIFS($C$8:$C$47,$A54,G$8:G$47,"M"))</f>
      </c>
      <c r="H54" s="33">
        <f>IF($A54="","",COUNTIFS($C$8:$C$47,$A54,H$8:H$47,"D")+COUNTIFS($C$8:$C$47,$A54,H$8:H$47,"M"))</f>
      </c>
      <c r="I54" s="33">
        <f>IF($A54="","",COUNTIFS($C$8:$C$47,$A54,I$8:I$47,"D")+COUNTIFS($C$8:$C$47,$A54,I$8:I$47,"M"))</f>
      </c>
      <c r="J54" s="33">
        <f>IF($A54="","",COUNTIFS($C$8:$C$47,$A54,J$8:J$47,"D")+COUNTIFS($C$8:$C$47,$A54,J$8:J$47,"M"))</f>
      </c>
      <c r="K54" s="33">
        <f>IF($A54="","",COUNTIFS($C$8:$C$47,$A54,K$8:K$47,"D")+COUNTIFS($C$8:$C$47,$A54,K$8:K$47,"M"))</f>
      </c>
      <c r="L54" s="33">
        <f>IF($A54="","",COUNTIFS($C$8:$C$47,$A54,L$8:L$47,"D")+COUNTIFS($C$8:$C$47,$A54,L$8:L$47,"M"))</f>
      </c>
      <c r="M54" s="33">
        <f>IF($A54="","",COUNTIFS($C$8:$C$47,$A54,M$8:M$47,"D")+COUNTIFS($C$8:$C$47,$A54,M$8:M$47,"M"))</f>
      </c>
      <c r="N54" s="33">
        <f>IF($A54="","",COUNTIFS($C$8:$C$47,$A54,N$8:N$47,"D")+COUNTIFS($C$8:$C$47,$A54,N$8:N$47,"M"))</f>
      </c>
      <c r="O54" s="33">
        <f>IF($A54="","",COUNTIFS($C$8:$C$47,$A54,O$8:O$47,"D")+COUNTIFS($C$8:$C$47,$A54,O$8:O$47,"M"))</f>
      </c>
      <c r="P54" s="33">
        <f>IF($A54="","",COUNTIFS($C$8:$C$47,$A54,P$8:P$47,"D")+COUNTIFS($C$8:$C$47,$A54,P$8:P$47,"M"))</f>
      </c>
      <c r="Q54" s="33">
        <f>IF($A54="","",COUNTIFS($C$8:$C$47,$A54,Q$8:Q$47,"D")+COUNTIFS($C$8:$C$47,$A54,Q$8:Q$47,"M"))</f>
      </c>
      <c r="R54" s="33">
        <f>IF($A54="","",COUNTIFS($C$8:$C$47,$A54,R$8:R$47,"D")+COUNTIFS($C$8:$C$47,$A54,R$8:R$47,"M"))</f>
      </c>
      <c r="S54" s="33">
        <f>IF($A54="","",COUNTIFS($C$8:$C$47,$A54,S$8:S$47,"D")+COUNTIFS($C$8:$C$47,$A54,S$8:S$47,"M"))</f>
      </c>
      <c r="T54" s="33">
        <f>IF($A54="","",COUNTIFS($C$8:$C$47,$A54,T$8:T$47,"D")+COUNTIFS($C$8:$C$47,$A54,T$8:T$47,"M"))</f>
      </c>
      <c r="U54" s="33">
        <f>IF($A54="","",COUNTIFS($C$8:$C$47,$A54,U$8:U$47,"D")+COUNTIFS($C$8:$C$47,$A54,U$8:U$47,"M"))</f>
      </c>
      <c r="V54" s="33">
        <f>IF($A54="","",COUNTIFS($C$8:$C$47,$A54,V$8:V$47,"D")+COUNTIFS($C$8:$C$47,$A54,V$8:V$47,"M"))</f>
      </c>
      <c r="W54" s="33">
        <f>IF($A54="","",COUNTIFS($C$8:$C$47,$A54,W$8:W$47,"D")+COUNTIFS($C$8:$C$47,$A54,W$8:W$47,"M"))</f>
      </c>
      <c r="X54" s="33">
        <f>IF($A54="","",COUNTIFS($C$8:$C$47,$A54,X$8:X$47,"D")+COUNTIFS($C$8:$C$47,$A54,X$8:X$47,"M"))</f>
      </c>
      <c r="Y54" s="33">
        <f>IF($A54="","",COUNTIFS($C$8:$C$47,$A54,Y$8:Y$47,"D")+COUNTIFS($C$8:$C$47,$A54,Y$8:Y$47,"M"))</f>
      </c>
      <c r="Z54" s="33">
        <f>IF($A54="","",COUNTIFS($C$8:$C$47,$A54,Z$8:Z$47,"D")+COUNTIFS($C$8:$C$47,$A54,Z$8:Z$47,"M"))</f>
      </c>
      <c r="AA54" s="33">
        <f>IF($A54="","",COUNTIFS($C$8:$C$47,$A54,AA$8:AA$47,"D")+COUNTIFS($C$8:$C$47,$A54,AA$8:AA$47,"M"))</f>
      </c>
      <c r="AB54" s="33">
        <f>IF($A54="","",COUNTIFS($C$8:$C$47,$A54,AB$8:AB$47,"D")+COUNTIFS($C$8:$C$47,$A54,AB$8:AB$47,"M"))</f>
      </c>
      <c r="AC54" s="33">
        <f>IF($A54="","",COUNTIFS($C$8:$C$47,$A54,AC$8:AC$47,"D")+COUNTIFS($C$8:$C$47,$A54,AC$8:AC$47,"M"))</f>
      </c>
      <c r="AD54" s="33">
        <f>IF($A54="","",COUNTIFS($C$8:$C$47,$A54,AD$8:AD$47,"D")+COUNTIFS($C$8:$C$47,$A54,AD$8:AD$47,"M"))</f>
      </c>
      <c r="AE54" s="33">
        <f>IF($A54="","",COUNTIFS($C$8:$C$47,$A54,AE$8:AE$47,"D")+COUNTIFS($C$8:$C$47,$A54,AE$8:AE$47,"M"))</f>
      </c>
      <c r="AF54" s="34">
        <f>IF($A54="","",COUNTIF(D54:AE54,"&lt;"&amp;$B54))</f>
      </c>
    </row>
    <row r="55" spans="1:32" x14ac:dyDescent="0.25">
      <c r="A55" s="13">
        <f>IF('Sites &amp; posts'!$C$8="","",'Sites &amp; posts'!$C$8)</f>
      </c>
      <c r="B55" s="14">
        <f>IF($A55="","",'Sites &amp; posts'!$E$8)</f>
      </c>
      <c r="C55" s="13">
        <f>IF($A55="","","Afternoon")</f>
      </c>
      <c r="D55" s="33">
        <f>IF($A55="","",COUNTIFS($C$8:$C$47,$A55,D$8:D$47,"A"))</f>
      </c>
      <c r="E55" s="33">
        <f>IF($A55="","",COUNTIFS($C$8:$C$47,$A55,E$8:E$47,"A"))</f>
      </c>
      <c r="F55" s="33">
        <f>IF($A55="","",COUNTIFS($C$8:$C$47,$A55,F$8:F$47,"A"))</f>
      </c>
      <c r="G55" s="33">
        <f>IF($A55="","",COUNTIFS($C$8:$C$47,$A55,G$8:G$47,"A"))</f>
      </c>
      <c r="H55" s="33">
        <f>IF($A55="","",COUNTIFS($C$8:$C$47,$A55,H$8:H$47,"A"))</f>
      </c>
      <c r="I55" s="33">
        <f>IF($A55="","",COUNTIFS($C$8:$C$47,$A55,I$8:I$47,"A"))</f>
      </c>
      <c r="J55" s="33">
        <f>IF($A55="","",COUNTIFS($C$8:$C$47,$A55,J$8:J$47,"A"))</f>
      </c>
      <c r="K55" s="33">
        <f>IF($A55="","",COUNTIFS($C$8:$C$47,$A55,K$8:K$47,"A"))</f>
      </c>
      <c r="L55" s="33">
        <f>IF($A55="","",COUNTIFS($C$8:$C$47,$A55,L$8:L$47,"A"))</f>
      </c>
      <c r="M55" s="33">
        <f>IF($A55="","",COUNTIFS($C$8:$C$47,$A55,M$8:M$47,"A"))</f>
      </c>
      <c r="N55" s="33">
        <f>IF($A55="","",COUNTIFS($C$8:$C$47,$A55,N$8:N$47,"A"))</f>
      </c>
      <c r="O55" s="33">
        <f>IF($A55="","",COUNTIFS($C$8:$C$47,$A55,O$8:O$47,"A"))</f>
      </c>
      <c r="P55" s="33">
        <f>IF($A55="","",COUNTIFS($C$8:$C$47,$A55,P$8:P$47,"A"))</f>
      </c>
      <c r="Q55" s="33">
        <f>IF($A55="","",COUNTIFS($C$8:$C$47,$A55,Q$8:Q$47,"A"))</f>
      </c>
      <c r="R55" s="33">
        <f>IF($A55="","",COUNTIFS($C$8:$C$47,$A55,R$8:R$47,"A"))</f>
      </c>
      <c r="S55" s="33">
        <f>IF($A55="","",COUNTIFS($C$8:$C$47,$A55,S$8:S$47,"A"))</f>
      </c>
      <c r="T55" s="33">
        <f>IF($A55="","",COUNTIFS($C$8:$C$47,$A55,T$8:T$47,"A"))</f>
      </c>
      <c r="U55" s="33">
        <f>IF($A55="","",COUNTIFS($C$8:$C$47,$A55,U$8:U$47,"A"))</f>
      </c>
      <c r="V55" s="33">
        <f>IF($A55="","",COUNTIFS($C$8:$C$47,$A55,V$8:V$47,"A"))</f>
      </c>
      <c r="W55" s="33">
        <f>IF($A55="","",COUNTIFS($C$8:$C$47,$A55,W$8:W$47,"A"))</f>
      </c>
      <c r="X55" s="33">
        <f>IF($A55="","",COUNTIFS($C$8:$C$47,$A55,X$8:X$47,"A"))</f>
      </c>
      <c r="Y55" s="33">
        <f>IF($A55="","",COUNTIFS($C$8:$C$47,$A55,Y$8:Y$47,"A"))</f>
      </c>
      <c r="Z55" s="33">
        <f>IF($A55="","",COUNTIFS($C$8:$C$47,$A55,Z$8:Z$47,"A"))</f>
      </c>
      <c r="AA55" s="33">
        <f>IF($A55="","",COUNTIFS($C$8:$C$47,$A55,AA$8:AA$47,"A"))</f>
      </c>
      <c r="AB55" s="33">
        <f>IF($A55="","",COUNTIFS($C$8:$C$47,$A55,AB$8:AB$47,"A"))</f>
      </c>
      <c r="AC55" s="33">
        <f>IF($A55="","",COUNTIFS($C$8:$C$47,$A55,AC$8:AC$47,"A"))</f>
      </c>
      <c r="AD55" s="33">
        <f>IF($A55="","",COUNTIFS($C$8:$C$47,$A55,AD$8:AD$47,"A"))</f>
      </c>
      <c r="AE55" s="33">
        <f>IF($A55="","",COUNTIFS($C$8:$C$47,$A55,AE$8:AE$47,"A"))</f>
      </c>
      <c r="AF55" s="34">
        <f>IF($A55="","",COUNTIF(D55:AE55,"&lt;"&amp;$B55))</f>
      </c>
    </row>
    <row r="56" spans="1:32" x14ac:dyDescent="0.25">
      <c r="A56" s="13">
        <f>IF('Sites &amp; posts'!$C$8="","",'Sites &amp; posts'!$C$8)</f>
      </c>
      <c r="B56" s="14">
        <f>IF($A56="","",'Sites &amp; posts'!$F$8)</f>
      </c>
      <c r="C56" s="13">
        <f>IF($A56="","","Night")</f>
      </c>
      <c r="D56" s="33">
        <f>IF($A56="","",COUNTIFS($C$8:$C$47,$A56,D$8:D$47,"N"))</f>
      </c>
      <c r="E56" s="33">
        <f>IF($A56="","",COUNTIFS($C$8:$C$47,$A56,E$8:E$47,"N"))</f>
      </c>
      <c r="F56" s="33">
        <f>IF($A56="","",COUNTIFS($C$8:$C$47,$A56,F$8:F$47,"N"))</f>
      </c>
      <c r="G56" s="33">
        <f>IF($A56="","",COUNTIFS($C$8:$C$47,$A56,G$8:G$47,"N"))</f>
      </c>
      <c r="H56" s="33">
        <f>IF($A56="","",COUNTIFS($C$8:$C$47,$A56,H$8:H$47,"N"))</f>
      </c>
      <c r="I56" s="33">
        <f>IF($A56="","",COUNTIFS($C$8:$C$47,$A56,I$8:I$47,"N"))</f>
      </c>
      <c r="J56" s="33">
        <f>IF($A56="","",COUNTIFS($C$8:$C$47,$A56,J$8:J$47,"N"))</f>
      </c>
      <c r="K56" s="33">
        <f>IF($A56="","",COUNTIFS($C$8:$C$47,$A56,K$8:K$47,"N"))</f>
      </c>
      <c r="L56" s="33">
        <f>IF($A56="","",COUNTIFS($C$8:$C$47,$A56,L$8:L$47,"N"))</f>
      </c>
      <c r="M56" s="33">
        <f>IF($A56="","",COUNTIFS($C$8:$C$47,$A56,M$8:M$47,"N"))</f>
      </c>
      <c r="N56" s="33">
        <f>IF($A56="","",COUNTIFS($C$8:$C$47,$A56,N$8:N$47,"N"))</f>
      </c>
      <c r="O56" s="33">
        <f>IF($A56="","",COUNTIFS($C$8:$C$47,$A56,O$8:O$47,"N"))</f>
      </c>
      <c r="P56" s="33">
        <f>IF($A56="","",COUNTIFS($C$8:$C$47,$A56,P$8:P$47,"N"))</f>
      </c>
      <c r="Q56" s="33">
        <f>IF($A56="","",COUNTIFS($C$8:$C$47,$A56,Q$8:Q$47,"N"))</f>
      </c>
      <c r="R56" s="33">
        <f>IF($A56="","",COUNTIFS($C$8:$C$47,$A56,R$8:R$47,"N"))</f>
      </c>
      <c r="S56" s="33">
        <f>IF($A56="","",COUNTIFS($C$8:$C$47,$A56,S$8:S$47,"N"))</f>
      </c>
      <c r="T56" s="33">
        <f>IF($A56="","",COUNTIFS($C$8:$C$47,$A56,T$8:T$47,"N"))</f>
      </c>
      <c r="U56" s="33">
        <f>IF($A56="","",COUNTIFS($C$8:$C$47,$A56,U$8:U$47,"N"))</f>
      </c>
      <c r="V56" s="33">
        <f>IF($A56="","",COUNTIFS($C$8:$C$47,$A56,V$8:V$47,"N"))</f>
      </c>
      <c r="W56" s="33">
        <f>IF($A56="","",COUNTIFS($C$8:$C$47,$A56,W$8:W$47,"N"))</f>
      </c>
      <c r="X56" s="33">
        <f>IF($A56="","",COUNTIFS($C$8:$C$47,$A56,X$8:X$47,"N"))</f>
      </c>
      <c r="Y56" s="33">
        <f>IF($A56="","",COUNTIFS($C$8:$C$47,$A56,Y$8:Y$47,"N"))</f>
      </c>
      <c r="Z56" s="33">
        <f>IF($A56="","",COUNTIFS($C$8:$C$47,$A56,Z$8:Z$47,"N"))</f>
      </c>
      <c r="AA56" s="33">
        <f>IF($A56="","",COUNTIFS($C$8:$C$47,$A56,AA$8:AA$47,"N"))</f>
      </c>
      <c r="AB56" s="33">
        <f>IF($A56="","",COUNTIFS($C$8:$C$47,$A56,AB$8:AB$47,"N"))</f>
      </c>
      <c r="AC56" s="33">
        <f>IF($A56="","",COUNTIFS($C$8:$C$47,$A56,AC$8:AC$47,"N"))</f>
      </c>
      <c r="AD56" s="33">
        <f>IF($A56="","",COUNTIFS($C$8:$C$47,$A56,AD$8:AD$47,"N"))</f>
      </c>
      <c r="AE56" s="33">
        <f>IF($A56="","",COUNTIFS($C$8:$C$47,$A56,AE$8:AE$47,"N"))</f>
      </c>
      <c r="AF56" s="34">
        <f>IF($A56="","",COUNTIF(D56:AE56,"&lt;"&amp;$B56))</f>
      </c>
    </row>
    <row r="57" spans="1:32" x14ac:dyDescent="0.25">
      <c r="A57" s="13">
        <f>IF('Sites &amp; posts'!$C$9="","",'Sites &amp; posts'!$C$9)</f>
      </c>
      <c r="B57" s="14">
        <f>IF($A57="","",'Sites &amp; posts'!$D$9)</f>
      </c>
      <c r="C57" s="13">
        <f>IF($A57="","","Day / morning")</f>
      </c>
      <c r="D57" s="33">
        <f>IF($A57="","",COUNTIFS($C$8:$C$47,$A57,D$8:D$47,"D")+COUNTIFS($C$8:$C$47,$A57,D$8:D$47,"M"))</f>
      </c>
      <c r="E57" s="33">
        <f>IF($A57="","",COUNTIFS($C$8:$C$47,$A57,E$8:E$47,"D")+COUNTIFS($C$8:$C$47,$A57,E$8:E$47,"M"))</f>
      </c>
      <c r="F57" s="33">
        <f>IF($A57="","",COUNTIFS($C$8:$C$47,$A57,F$8:F$47,"D")+COUNTIFS($C$8:$C$47,$A57,F$8:F$47,"M"))</f>
      </c>
      <c r="G57" s="33">
        <f>IF($A57="","",COUNTIFS($C$8:$C$47,$A57,G$8:G$47,"D")+COUNTIFS($C$8:$C$47,$A57,G$8:G$47,"M"))</f>
      </c>
      <c r="H57" s="33">
        <f>IF($A57="","",COUNTIFS($C$8:$C$47,$A57,H$8:H$47,"D")+COUNTIFS($C$8:$C$47,$A57,H$8:H$47,"M"))</f>
      </c>
      <c r="I57" s="33">
        <f>IF($A57="","",COUNTIFS($C$8:$C$47,$A57,I$8:I$47,"D")+COUNTIFS($C$8:$C$47,$A57,I$8:I$47,"M"))</f>
      </c>
      <c r="J57" s="33">
        <f>IF($A57="","",COUNTIFS($C$8:$C$47,$A57,J$8:J$47,"D")+COUNTIFS($C$8:$C$47,$A57,J$8:J$47,"M"))</f>
      </c>
      <c r="K57" s="33">
        <f>IF($A57="","",COUNTIFS($C$8:$C$47,$A57,K$8:K$47,"D")+COUNTIFS($C$8:$C$47,$A57,K$8:K$47,"M"))</f>
      </c>
      <c r="L57" s="33">
        <f>IF($A57="","",COUNTIFS($C$8:$C$47,$A57,L$8:L$47,"D")+COUNTIFS($C$8:$C$47,$A57,L$8:L$47,"M"))</f>
      </c>
      <c r="M57" s="33">
        <f>IF($A57="","",COUNTIFS($C$8:$C$47,$A57,M$8:M$47,"D")+COUNTIFS($C$8:$C$47,$A57,M$8:M$47,"M"))</f>
      </c>
      <c r="N57" s="33">
        <f>IF($A57="","",COUNTIFS($C$8:$C$47,$A57,N$8:N$47,"D")+COUNTIFS($C$8:$C$47,$A57,N$8:N$47,"M"))</f>
      </c>
      <c r="O57" s="33">
        <f>IF($A57="","",COUNTIFS($C$8:$C$47,$A57,O$8:O$47,"D")+COUNTIFS($C$8:$C$47,$A57,O$8:O$47,"M"))</f>
      </c>
      <c r="P57" s="33">
        <f>IF($A57="","",COUNTIFS($C$8:$C$47,$A57,P$8:P$47,"D")+COUNTIFS($C$8:$C$47,$A57,P$8:P$47,"M"))</f>
      </c>
      <c r="Q57" s="33">
        <f>IF($A57="","",COUNTIFS($C$8:$C$47,$A57,Q$8:Q$47,"D")+COUNTIFS($C$8:$C$47,$A57,Q$8:Q$47,"M"))</f>
      </c>
      <c r="R57" s="33">
        <f>IF($A57="","",COUNTIFS($C$8:$C$47,$A57,R$8:R$47,"D")+COUNTIFS($C$8:$C$47,$A57,R$8:R$47,"M"))</f>
      </c>
      <c r="S57" s="33">
        <f>IF($A57="","",COUNTIFS($C$8:$C$47,$A57,S$8:S$47,"D")+COUNTIFS($C$8:$C$47,$A57,S$8:S$47,"M"))</f>
      </c>
      <c r="T57" s="33">
        <f>IF($A57="","",COUNTIFS($C$8:$C$47,$A57,T$8:T$47,"D")+COUNTIFS($C$8:$C$47,$A57,T$8:T$47,"M"))</f>
      </c>
      <c r="U57" s="33">
        <f>IF($A57="","",COUNTIFS($C$8:$C$47,$A57,U$8:U$47,"D")+COUNTIFS($C$8:$C$47,$A57,U$8:U$47,"M"))</f>
      </c>
      <c r="V57" s="33">
        <f>IF($A57="","",COUNTIFS($C$8:$C$47,$A57,V$8:V$47,"D")+COUNTIFS($C$8:$C$47,$A57,V$8:V$47,"M"))</f>
      </c>
      <c r="W57" s="33">
        <f>IF($A57="","",COUNTIFS($C$8:$C$47,$A57,W$8:W$47,"D")+COUNTIFS($C$8:$C$47,$A57,W$8:W$47,"M"))</f>
      </c>
      <c r="X57" s="33">
        <f>IF($A57="","",COUNTIFS($C$8:$C$47,$A57,X$8:X$47,"D")+COUNTIFS($C$8:$C$47,$A57,X$8:X$47,"M"))</f>
      </c>
      <c r="Y57" s="33">
        <f>IF($A57="","",COUNTIFS($C$8:$C$47,$A57,Y$8:Y$47,"D")+COUNTIFS($C$8:$C$47,$A57,Y$8:Y$47,"M"))</f>
      </c>
      <c r="Z57" s="33">
        <f>IF($A57="","",COUNTIFS($C$8:$C$47,$A57,Z$8:Z$47,"D")+COUNTIFS($C$8:$C$47,$A57,Z$8:Z$47,"M"))</f>
      </c>
      <c r="AA57" s="33">
        <f>IF($A57="","",COUNTIFS($C$8:$C$47,$A57,AA$8:AA$47,"D")+COUNTIFS($C$8:$C$47,$A57,AA$8:AA$47,"M"))</f>
      </c>
      <c r="AB57" s="33">
        <f>IF($A57="","",COUNTIFS($C$8:$C$47,$A57,AB$8:AB$47,"D")+COUNTIFS($C$8:$C$47,$A57,AB$8:AB$47,"M"))</f>
      </c>
      <c r="AC57" s="33">
        <f>IF($A57="","",COUNTIFS($C$8:$C$47,$A57,AC$8:AC$47,"D")+COUNTIFS($C$8:$C$47,$A57,AC$8:AC$47,"M"))</f>
      </c>
      <c r="AD57" s="33">
        <f>IF($A57="","",COUNTIFS($C$8:$C$47,$A57,AD$8:AD$47,"D")+COUNTIFS($C$8:$C$47,$A57,AD$8:AD$47,"M"))</f>
      </c>
      <c r="AE57" s="33">
        <f>IF($A57="","",COUNTIFS($C$8:$C$47,$A57,AE$8:AE$47,"D")+COUNTIFS($C$8:$C$47,$A57,AE$8:AE$47,"M"))</f>
      </c>
      <c r="AF57" s="34">
        <f>IF($A57="","",COUNTIF(D57:AE57,"&lt;"&amp;$B57))</f>
      </c>
    </row>
    <row r="58" spans="1:32" x14ac:dyDescent="0.25">
      <c r="A58" s="13">
        <f>IF('Sites &amp; posts'!$C$9="","",'Sites &amp; posts'!$C$9)</f>
      </c>
      <c r="B58" s="14">
        <f>IF($A58="","",'Sites &amp; posts'!$E$9)</f>
      </c>
      <c r="C58" s="13">
        <f>IF($A58="","","Afternoon")</f>
      </c>
      <c r="D58" s="33">
        <f>IF($A58="","",COUNTIFS($C$8:$C$47,$A58,D$8:D$47,"A"))</f>
      </c>
      <c r="E58" s="33">
        <f>IF($A58="","",COUNTIFS($C$8:$C$47,$A58,E$8:E$47,"A"))</f>
      </c>
      <c r="F58" s="33">
        <f>IF($A58="","",COUNTIFS($C$8:$C$47,$A58,F$8:F$47,"A"))</f>
      </c>
      <c r="G58" s="33">
        <f>IF($A58="","",COUNTIFS($C$8:$C$47,$A58,G$8:G$47,"A"))</f>
      </c>
      <c r="H58" s="33">
        <f>IF($A58="","",COUNTIFS($C$8:$C$47,$A58,H$8:H$47,"A"))</f>
      </c>
      <c r="I58" s="33">
        <f>IF($A58="","",COUNTIFS($C$8:$C$47,$A58,I$8:I$47,"A"))</f>
      </c>
      <c r="J58" s="33">
        <f>IF($A58="","",COUNTIFS($C$8:$C$47,$A58,J$8:J$47,"A"))</f>
      </c>
      <c r="K58" s="33">
        <f>IF($A58="","",COUNTIFS($C$8:$C$47,$A58,K$8:K$47,"A"))</f>
      </c>
      <c r="L58" s="33">
        <f>IF($A58="","",COUNTIFS($C$8:$C$47,$A58,L$8:L$47,"A"))</f>
      </c>
      <c r="M58" s="33">
        <f>IF($A58="","",COUNTIFS($C$8:$C$47,$A58,M$8:M$47,"A"))</f>
      </c>
      <c r="N58" s="33">
        <f>IF($A58="","",COUNTIFS($C$8:$C$47,$A58,N$8:N$47,"A"))</f>
      </c>
      <c r="O58" s="33">
        <f>IF($A58="","",COUNTIFS($C$8:$C$47,$A58,O$8:O$47,"A"))</f>
      </c>
      <c r="P58" s="33">
        <f>IF($A58="","",COUNTIFS($C$8:$C$47,$A58,P$8:P$47,"A"))</f>
      </c>
      <c r="Q58" s="33">
        <f>IF($A58="","",COUNTIFS($C$8:$C$47,$A58,Q$8:Q$47,"A"))</f>
      </c>
      <c r="R58" s="33">
        <f>IF($A58="","",COUNTIFS($C$8:$C$47,$A58,R$8:R$47,"A"))</f>
      </c>
      <c r="S58" s="33">
        <f>IF($A58="","",COUNTIFS($C$8:$C$47,$A58,S$8:S$47,"A"))</f>
      </c>
      <c r="T58" s="33">
        <f>IF($A58="","",COUNTIFS($C$8:$C$47,$A58,T$8:T$47,"A"))</f>
      </c>
      <c r="U58" s="33">
        <f>IF($A58="","",COUNTIFS($C$8:$C$47,$A58,U$8:U$47,"A"))</f>
      </c>
      <c r="V58" s="33">
        <f>IF($A58="","",COUNTIFS($C$8:$C$47,$A58,V$8:V$47,"A"))</f>
      </c>
      <c r="W58" s="33">
        <f>IF($A58="","",COUNTIFS($C$8:$C$47,$A58,W$8:W$47,"A"))</f>
      </c>
      <c r="X58" s="33">
        <f>IF($A58="","",COUNTIFS($C$8:$C$47,$A58,X$8:X$47,"A"))</f>
      </c>
      <c r="Y58" s="33">
        <f>IF($A58="","",COUNTIFS($C$8:$C$47,$A58,Y$8:Y$47,"A"))</f>
      </c>
      <c r="Z58" s="33">
        <f>IF($A58="","",COUNTIFS($C$8:$C$47,$A58,Z$8:Z$47,"A"))</f>
      </c>
      <c r="AA58" s="33">
        <f>IF($A58="","",COUNTIFS($C$8:$C$47,$A58,AA$8:AA$47,"A"))</f>
      </c>
      <c r="AB58" s="33">
        <f>IF($A58="","",COUNTIFS($C$8:$C$47,$A58,AB$8:AB$47,"A"))</f>
      </c>
      <c r="AC58" s="33">
        <f>IF($A58="","",COUNTIFS($C$8:$C$47,$A58,AC$8:AC$47,"A"))</f>
      </c>
      <c r="AD58" s="33">
        <f>IF($A58="","",COUNTIFS($C$8:$C$47,$A58,AD$8:AD$47,"A"))</f>
      </c>
      <c r="AE58" s="33">
        <f>IF($A58="","",COUNTIFS($C$8:$C$47,$A58,AE$8:AE$47,"A"))</f>
      </c>
      <c r="AF58" s="34">
        <f>IF($A58="","",COUNTIF(D58:AE58,"&lt;"&amp;$B58))</f>
      </c>
    </row>
    <row r="59" spans="1:32" x14ac:dyDescent="0.25">
      <c r="A59" s="13">
        <f>IF('Sites &amp; posts'!$C$9="","",'Sites &amp; posts'!$C$9)</f>
      </c>
      <c r="B59" s="14">
        <f>IF($A59="","",'Sites &amp; posts'!$F$9)</f>
      </c>
      <c r="C59" s="13">
        <f>IF($A59="","","Night")</f>
      </c>
      <c r="D59" s="33">
        <f>IF($A59="","",COUNTIFS($C$8:$C$47,$A59,D$8:D$47,"N"))</f>
      </c>
      <c r="E59" s="33">
        <f>IF($A59="","",COUNTIFS($C$8:$C$47,$A59,E$8:E$47,"N"))</f>
      </c>
      <c r="F59" s="33">
        <f>IF($A59="","",COUNTIFS($C$8:$C$47,$A59,F$8:F$47,"N"))</f>
      </c>
      <c r="G59" s="33">
        <f>IF($A59="","",COUNTIFS($C$8:$C$47,$A59,G$8:G$47,"N"))</f>
      </c>
      <c r="H59" s="33">
        <f>IF($A59="","",COUNTIFS($C$8:$C$47,$A59,H$8:H$47,"N"))</f>
      </c>
      <c r="I59" s="33">
        <f>IF($A59="","",COUNTIFS($C$8:$C$47,$A59,I$8:I$47,"N"))</f>
      </c>
      <c r="J59" s="33">
        <f>IF($A59="","",COUNTIFS($C$8:$C$47,$A59,J$8:J$47,"N"))</f>
      </c>
      <c r="K59" s="33">
        <f>IF($A59="","",COUNTIFS($C$8:$C$47,$A59,K$8:K$47,"N"))</f>
      </c>
      <c r="L59" s="33">
        <f>IF($A59="","",COUNTIFS($C$8:$C$47,$A59,L$8:L$47,"N"))</f>
      </c>
      <c r="M59" s="33">
        <f>IF($A59="","",COUNTIFS($C$8:$C$47,$A59,M$8:M$47,"N"))</f>
      </c>
      <c r="N59" s="33">
        <f>IF($A59="","",COUNTIFS($C$8:$C$47,$A59,N$8:N$47,"N"))</f>
      </c>
      <c r="O59" s="33">
        <f>IF($A59="","",COUNTIFS($C$8:$C$47,$A59,O$8:O$47,"N"))</f>
      </c>
      <c r="P59" s="33">
        <f>IF($A59="","",COUNTIFS($C$8:$C$47,$A59,P$8:P$47,"N"))</f>
      </c>
      <c r="Q59" s="33">
        <f>IF($A59="","",COUNTIFS($C$8:$C$47,$A59,Q$8:Q$47,"N"))</f>
      </c>
      <c r="R59" s="33">
        <f>IF($A59="","",COUNTIFS($C$8:$C$47,$A59,R$8:R$47,"N"))</f>
      </c>
      <c r="S59" s="33">
        <f>IF($A59="","",COUNTIFS($C$8:$C$47,$A59,S$8:S$47,"N"))</f>
      </c>
      <c r="T59" s="33">
        <f>IF($A59="","",COUNTIFS($C$8:$C$47,$A59,T$8:T$47,"N"))</f>
      </c>
      <c r="U59" s="33">
        <f>IF($A59="","",COUNTIFS($C$8:$C$47,$A59,U$8:U$47,"N"))</f>
      </c>
      <c r="V59" s="33">
        <f>IF($A59="","",COUNTIFS($C$8:$C$47,$A59,V$8:V$47,"N"))</f>
      </c>
      <c r="W59" s="33">
        <f>IF($A59="","",COUNTIFS($C$8:$C$47,$A59,W$8:W$47,"N"))</f>
      </c>
      <c r="X59" s="33">
        <f>IF($A59="","",COUNTIFS($C$8:$C$47,$A59,X$8:X$47,"N"))</f>
      </c>
      <c r="Y59" s="33">
        <f>IF($A59="","",COUNTIFS($C$8:$C$47,$A59,Y$8:Y$47,"N"))</f>
      </c>
      <c r="Z59" s="33">
        <f>IF($A59="","",COUNTIFS($C$8:$C$47,$A59,Z$8:Z$47,"N"))</f>
      </c>
      <c r="AA59" s="33">
        <f>IF($A59="","",COUNTIFS($C$8:$C$47,$A59,AA$8:AA$47,"N"))</f>
      </c>
      <c r="AB59" s="33">
        <f>IF($A59="","",COUNTIFS($C$8:$C$47,$A59,AB$8:AB$47,"N"))</f>
      </c>
      <c r="AC59" s="33">
        <f>IF($A59="","",COUNTIFS($C$8:$C$47,$A59,AC$8:AC$47,"N"))</f>
      </c>
      <c r="AD59" s="33">
        <f>IF($A59="","",COUNTIFS($C$8:$C$47,$A59,AD$8:AD$47,"N"))</f>
      </c>
      <c r="AE59" s="33">
        <f>IF($A59="","",COUNTIFS($C$8:$C$47,$A59,AE$8:AE$47,"N"))</f>
      </c>
      <c r="AF59" s="34">
        <f>IF($A59="","",COUNTIF(D59:AE59,"&lt;"&amp;$B59))</f>
      </c>
    </row>
    <row r="60" spans="1:32" x14ac:dyDescent="0.25">
      <c r="A60" s="13">
        <f>IF('Sites &amp; posts'!$C$10="","",'Sites &amp; posts'!$C$10)</f>
      </c>
      <c r="B60" s="14">
        <f>IF($A60="","",'Sites &amp; posts'!$D$10)</f>
      </c>
      <c r="C60" s="13">
        <f>IF($A60="","","Day / morning")</f>
      </c>
      <c r="D60" s="33">
        <f>IF($A60="","",COUNTIFS($C$8:$C$47,$A60,D$8:D$47,"D")+COUNTIFS($C$8:$C$47,$A60,D$8:D$47,"M"))</f>
      </c>
      <c r="E60" s="33">
        <f>IF($A60="","",COUNTIFS($C$8:$C$47,$A60,E$8:E$47,"D")+COUNTIFS($C$8:$C$47,$A60,E$8:E$47,"M"))</f>
      </c>
      <c r="F60" s="33">
        <f>IF($A60="","",COUNTIFS($C$8:$C$47,$A60,F$8:F$47,"D")+COUNTIFS($C$8:$C$47,$A60,F$8:F$47,"M"))</f>
      </c>
      <c r="G60" s="33">
        <f>IF($A60="","",COUNTIFS($C$8:$C$47,$A60,G$8:G$47,"D")+COUNTIFS($C$8:$C$47,$A60,G$8:G$47,"M"))</f>
      </c>
      <c r="H60" s="33">
        <f>IF($A60="","",COUNTIFS($C$8:$C$47,$A60,H$8:H$47,"D")+COUNTIFS($C$8:$C$47,$A60,H$8:H$47,"M"))</f>
      </c>
      <c r="I60" s="33">
        <f>IF($A60="","",COUNTIFS($C$8:$C$47,$A60,I$8:I$47,"D")+COUNTIFS($C$8:$C$47,$A60,I$8:I$47,"M"))</f>
      </c>
      <c r="J60" s="33">
        <f>IF($A60="","",COUNTIFS($C$8:$C$47,$A60,J$8:J$47,"D")+COUNTIFS($C$8:$C$47,$A60,J$8:J$47,"M"))</f>
      </c>
      <c r="K60" s="33">
        <f>IF($A60="","",COUNTIFS($C$8:$C$47,$A60,K$8:K$47,"D")+COUNTIFS($C$8:$C$47,$A60,K$8:K$47,"M"))</f>
      </c>
      <c r="L60" s="33">
        <f>IF($A60="","",COUNTIFS($C$8:$C$47,$A60,L$8:L$47,"D")+COUNTIFS($C$8:$C$47,$A60,L$8:L$47,"M"))</f>
      </c>
      <c r="M60" s="33">
        <f>IF($A60="","",COUNTIFS($C$8:$C$47,$A60,M$8:M$47,"D")+COUNTIFS($C$8:$C$47,$A60,M$8:M$47,"M"))</f>
      </c>
      <c r="N60" s="33">
        <f>IF($A60="","",COUNTIFS($C$8:$C$47,$A60,N$8:N$47,"D")+COUNTIFS($C$8:$C$47,$A60,N$8:N$47,"M"))</f>
      </c>
      <c r="O60" s="33">
        <f>IF($A60="","",COUNTIFS($C$8:$C$47,$A60,O$8:O$47,"D")+COUNTIFS($C$8:$C$47,$A60,O$8:O$47,"M"))</f>
      </c>
      <c r="P60" s="33">
        <f>IF($A60="","",COUNTIFS($C$8:$C$47,$A60,P$8:P$47,"D")+COUNTIFS($C$8:$C$47,$A60,P$8:P$47,"M"))</f>
      </c>
      <c r="Q60" s="33">
        <f>IF($A60="","",COUNTIFS($C$8:$C$47,$A60,Q$8:Q$47,"D")+COUNTIFS($C$8:$C$47,$A60,Q$8:Q$47,"M"))</f>
      </c>
      <c r="R60" s="33">
        <f>IF($A60="","",COUNTIFS($C$8:$C$47,$A60,R$8:R$47,"D")+COUNTIFS($C$8:$C$47,$A60,R$8:R$47,"M"))</f>
      </c>
      <c r="S60" s="33">
        <f>IF($A60="","",COUNTIFS($C$8:$C$47,$A60,S$8:S$47,"D")+COUNTIFS($C$8:$C$47,$A60,S$8:S$47,"M"))</f>
      </c>
      <c r="T60" s="33">
        <f>IF($A60="","",COUNTIFS($C$8:$C$47,$A60,T$8:T$47,"D")+COUNTIFS($C$8:$C$47,$A60,T$8:T$47,"M"))</f>
      </c>
      <c r="U60" s="33">
        <f>IF($A60="","",COUNTIFS($C$8:$C$47,$A60,U$8:U$47,"D")+COUNTIFS($C$8:$C$47,$A60,U$8:U$47,"M"))</f>
      </c>
      <c r="V60" s="33">
        <f>IF($A60="","",COUNTIFS($C$8:$C$47,$A60,V$8:V$47,"D")+COUNTIFS($C$8:$C$47,$A60,V$8:V$47,"M"))</f>
      </c>
      <c r="W60" s="33">
        <f>IF($A60="","",COUNTIFS($C$8:$C$47,$A60,W$8:W$47,"D")+COUNTIFS($C$8:$C$47,$A60,W$8:W$47,"M"))</f>
      </c>
      <c r="X60" s="33">
        <f>IF($A60="","",COUNTIFS($C$8:$C$47,$A60,X$8:X$47,"D")+COUNTIFS($C$8:$C$47,$A60,X$8:X$47,"M"))</f>
      </c>
      <c r="Y60" s="33">
        <f>IF($A60="","",COUNTIFS($C$8:$C$47,$A60,Y$8:Y$47,"D")+COUNTIFS($C$8:$C$47,$A60,Y$8:Y$47,"M"))</f>
      </c>
      <c r="Z60" s="33">
        <f>IF($A60="","",COUNTIFS($C$8:$C$47,$A60,Z$8:Z$47,"D")+COUNTIFS($C$8:$C$47,$A60,Z$8:Z$47,"M"))</f>
      </c>
      <c r="AA60" s="33">
        <f>IF($A60="","",COUNTIFS($C$8:$C$47,$A60,AA$8:AA$47,"D")+COUNTIFS($C$8:$C$47,$A60,AA$8:AA$47,"M"))</f>
      </c>
      <c r="AB60" s="33">
        <f>IF($A60="","",COUNTIFS($C$8:$C$47,$A60,AB$8:AB$47,"D")+COUNTIFS($C$8:$C$47,$A60,AB$8:AB$47,"M"))</f>
      </c>
      <c r="AC60" s="33">
        <f>IF($A60="","",COUNTIFS($C$8:$C$47,$A60,AC$8:AC$47,"D")+COUNTIFS($C$8:$C$47,$A60,AC$8:AC$47,"M"))</f>
      </c>
      <c r="AD60" s="33">
        <f>IF($A60="","",COUNTIFS($C$8:$C$47,$A60,AD$8:AD$47,"D")+COUNTIFS($C$8:$C$47,$A60,AD$8:AD$47,"M"))</f>
      </c>
      <c r="AE60" s="33">
        <f>IF($A60="","",COUNTIFS($C$8:$C$47,$A60,AE$8:AE$47,"D")+COUNTIFS($C$8:$C$47,$A60,AE$8:AE$47,"M"))</f>
      </c>
      <c r="AF60" s="34">
        <f>IF($A60="","",COUNTIF(D60:AE60,"&lt;"&amp;$B60))</f>
      </c>
    </row>
    <row r="61" spans="1:32" x14ac:dyDescent="0.25">
      <c r="A61" s="13">
        <f>IF('Sites &amp; posts'!$C$10="","",'Sites &amp; posts'!$C$10)</f>
      </c>
      <c r="B61" s="14">
        <f>IF($A61="","",'Sites &amp; posts'!$E$10)</f>
      </c>
      <c r="C61" s="13">
        <f>IF($A61="","","Afternoon")</f>
      </c>
      <c r="D61" s="33">
        <f>IF($A61="","",COUNTIFS($C$8:$C$47,$A61,D$8:D$47,"A"))</f>
      </c>
      <c r="E61" s="33">
        <f>IF($A61="","",COUNTIFS($C$8:$C$47,$A61,E$8:E$47,"A"))</f>
      </c>
      <c r="F61" s="33">
        <f>IF($A61="","",COUNTIFS($C$8:$C$47,$A61,F$8:F$47,"A"))</f>
      </c>
      <c r="G61" s="33">
        <f>IF($A61="","",COUNTIFS($C$8:$C$47,$A61,G$8:G$47,"A"))</f>
      </c>
      <c r="H61" s="33">
        <f>IF($A61="","",COUNTIFS($C$8:$C$47,$A61,H$8:H$47,"A"))</f>
      </c>
      <c r="I61" s="33">
        <f>IF($A61="","",COUNTIFS($C$8:$C$47,$A61,I$8:I$47,"A"))</f>
      </c>
      <c r="J61" s="33">
        <f>IF($A61="","",COUNTIFS($C$8:$C$47,$A61,J$8:J$47,"A"))</f>
      </c>
      <c r="K61" s="33">
        <f>IF($A61="","",COUNTIFS($C$8:$C$47,$A61,K$8:K$47,"A"))</f>
      </c>
      <c r="L61" s="33">
        <f>IF($A61="","",COUNTIFS($C$8:$C$47,$A61,L$8:L$47,"A"))</f>
      </c>
      <c r="M61" s="33">
        <f>IF($A61="","",COUNTIFS($C$8:$C$47,$A61,M$8:M$47,"A"))</f>
      </c>
      <c r="N61" s="33">
        <f>IF($A61="","",COUNTIFS($C$8:$C$47,$A61,N$8:N$47,"A"))</f>
      </c>
      <c r="O61" s="33">
        <f>IF($A61="","",COUNTIFS($C$8:$C$47,$A61,O$8:O$47,"A"))</f>
      </c>
      <c r="P61" s="33">
        <f>IF($A61="","",COUNTIFS($C$8:$C$47,$A61,P$8:P$47,"A"))</f>
      </c>
      <c r="Q61" s="33">
        <f>IF($A61="","",COUNTIFS($C$8:$C$47,$A61,Q$8:Q$47,"A"))</f>
      </c>
      <c r="R61" s="33">
        <f>IF($A61="","",COUNTIFS($C$8:$C$47,$A61,R$8:R$47,"A"))</f>
      </c>
      <c r="S61" s="33">
        <f>IF($A61="","",COUNTIFS($C$8:$C$47,$A61,S$8:S$47,"A"))</f>
      </c>
      <c r="T61" s="33">
        <f>IF($A61="","",COUNTIFS($C$8:$C$47,$A61,T$8:T$47,"A"))</f>
      </c>
      <c r="U61" s="33">
        <f>IF($A61="","",COUNTIFS($C$8:$C$47,$A61,U$8:U$47,"A"))</f>
      </c>
      <c r="V61" s="33">
        <f>IF($A61="","",COUNTIFS($C$8:$C$47,$A61,V$8:V$47,"A"))</f>
      </c>
      <c r="W61" s="33">
        <f>IF($A61="","",COUNTIFS($C$8:$C$47,$A61,W$8:W$47,"A"))</f>
      </c>
      <c r="X61" s="33">
        <f>IF($A61="","",COUNTIFS($C$8:$C$47,$A61,X$8:X$47,"A"))</f>
      </c>
      <c r="Y61" s="33">
        <f>IF($A61="","",COUNTIFS($C$8:$C$47,$A61,Y$8:Y$47,"A"))</f>
      </c>
      <c r="Z61" s="33">
        <f>IF($A61="","",COUNTIFS($C$8:$C$47,$A61,Z$8:Z$47,"A"))</f>
      </c>
      <c r="AA61" s="33">
        <f>IF($A61="","",COUNTIFS($C$8:$C$47,$A61,AA$8:AA$47,"A"))</f>
      </c>
      <c r="AB61" s="33">
        <f>IF($A61="","",COUNTIFS($C$8:$C$47,$A61,AB$8:AB$47,"A"))</f>
      </c>
      <c r="AC61" s="33">
        <f>IF($A61="","",COUNTIFS($C$8:$C$47,$A61,AC$8:AC$47,"A"))</f>
      </c>
      <c r="AD61" s="33">
        <f>IF($A61="","",COUNTIFS($C$8:$C$47,$A61,AD$8:AD$47,"A"))</f>
      </c>
      <c r="AE61" s="33">
        <f>IF($A61="","",COUNTIFS($C$8:$C$47,$A61,AE$8:AE$47,"A"))</f>
      </c>
      <c r="AF61" s="34">
        <f>IF($A61="","",COUNTIF(D61:AE61,"&lt;"&amp;$B61))</f>
      </c>
    </row>
    <row r="62" spans="1:32" x14ac:dyDescent="0.25">
      <c r="A62" s="13">
        <f>IF('Sites &amp; posts'!$C$10="","",'Sites &amp; posts'!$C$10)</f>
      </c>
      <c r="B62" s="14">
        <f>IF($A62="","",'Sites &amp; posts'!$F$10)</f>
      </c>
      <c r="C62" s="13">
        <f>IF($A62="","","Night")</f>
      </c>
      <c r="D62" s="33">
        <f>IF($A62="","",COUNTIFS($C$8:$C$47,$A62,D$8:D$47,"N"))</f>
      </c>
      <c r="E62" s="33">
        <f>IF($A62="","",COUNTIFS($C$8:$C$47,$A62,E$8:E$47,"N"))</f>
      </c>
      <c r="F62" s="33">
        <f>IF($A62="","",COUNTIFS($C$8:$C$47,$A62,F$8:F$47,"N"))</f>
      </c>
      <c r="G62" s="33">
        <f>IF($A62="","",COUNTIFS($C$8:$C$47,$A62,G$8:G$47,"N"))</f>
      </c>
      <c r="H62" s="33">
        <f>IF($A62="","",COUNTIFS($C$8:$C$47,$A62,H$8:H$47,"N"))</f>
      </c>
      <c r="I62" s="33">
        <f>IF($A62="","",COUNTIFS($C$8:$C$47,$A62,I$8:I$47,"N"))</f>
      </c>
      <c r="J62" s="33">
        <f>IF($A62="","",COUNTIFS($C$8:$C$47,$A62,J$8:J$47,"N"))</f>
      </c>
      <c r="K62" s="33">
        <f>IF($A62="","",COUNTIFS($C$8:$C$47,$A62,K$8:K$47,"N"))</f>
      </c>
      <c r="L62" s="33">
        <f>IF($A62="","",COUNTIFS($C$8:$C$47,$A62,L$8:L$47,"N"))</f>
      </c>
      <c r="M62" s="33">
        <f>IF($A62="","",COUNTIFS($C$8:$C$47,$A62,M$8:M$47,"N"))</f>
      </c>
      <c r="N62" s="33">
        <f>IF($A62="","",COUNTIFS($C$8:$C$47,$A62,N$8:N$47,"N"))</f>
      </c>
      <c r="O62" s="33">
        <f>IF($A62="","",COUNTIFS($C$8:$C$47,$A62,O$8:O$47,"N"))</f>
      </c>
      <c r="P62" s="33">
        <f>IF($A62="","",COUNTIFS($C$8:$C$47,$A62,P$8:P$47,"N"))</f>
      </c>
      <c r="Q62" s="33">
        <f>IF($A62="","",COUNTIFS($C$8:$C$47,$A62,Q$8:Q$47,"N"))</f>
      </c>
      <c r="R62" s="33">
        <f>IF($A62="","",COUNTIFS($C$8:$C$47,$A62,R$8:R$47,"N"))</f>
      </c>
      <c r="S62" s="33">
        <f>IF($A62="","",COUNTIFS($C$8:$C$47,$A62,S$8:S$47,"N"))</f>
      </c>
      <c r="T62" s="33">
        <f>IF($A62="","",COUNTIFS($C$8:$C$47,$A62,T$8:T$47,"N"))</f>
      </c>
      <c r="U62" s="33">
        <f>IF($A62="","",COUNTIFS($C$8:$C$47,$A62,U$8:U$47,"N"))</f>
      </c>
      <c r="V62" s="33">
        <f>IF($A62="","",COUNTIFS($C$8:$C$47,$A62,V$8:V$47,"N"))</f>
      </c>
      <c r="W62" s="33">
        <f>IF($A62="","",COUNTIFS($C$8:$C$47,$A62,W$8:W$47,"N"))</f>
      </c>
      <c r="X62" s="33">
        <f>IF($A62="","",COUNTIFS($C$8:$C$47,$A62,X$8:X$47,"N"))</f>
      </c>
      <c r="Y62" s="33">
        <f>IF($A62="","",COUNTIFS($C$8:$C$47,$A62,Y$8:Y$47,"N"))</f>
      </c>
      <c r="Z62" s="33">
        <f>IF($A62="","",COUNTIFS($C$8:$C$47,$A62,Z$8:Z$47,"N"))</f>
      </c>
      <c r="AA62" s="33">
        <f>IF($A62="","",COUNTIFS($C$8:$C$47,$A62,AA$8:AA$47,"N"))</f>
      </c>
      <c r="AB62" s="33">
        <f>IF($A62="","",COUNTIFS($C$8:$C$47,$A62,AB$8:AB$47,"N"))</f>
      </c>
      <c r="AC62" s="33">
        <f>IF($A62="","",COUNTIFS($C$8:$C$47,$A62,AC$8:AC$47,"N"))</f>
      </c>
      <c r="AD62" s="33">
        <f>IF($A62="","",COUNTIFS($C$8:$C$47,$A62,AD$8:AD$47,"N"))</f>
      </c>
      <c r="AE62" s="33">
        <f>IF($A62="","",COUNTIFS($C$8:$C$47,$A62,AE$8:AE$47,"N"))</f>
      </c>
      <c r="AF62" s="34">
        <f>IF($A62="","",COUNTIF(D62:AE62,"&lt;"&amp;$B62))</f>
      </c>
    </row>
    <row r="63" spans="1:32" x14ac:dyDescent="0.25">
      <c r="A63" s="13">
        <f>IF('Sites &amp; posts'!$C$11="","",'Sites &amp; posts'!$C$11)</f>
      </c>
      <c r="B63" s="14">
        <f>IF($A63="","",'Sites &amp; posts'!$D$11)</f>
      </c>
      <c r="C63" s="13">
        <f>IF($A63="","","Day / morning")</f>
      </c>
      <c r="D63" s="33">
        <f>IF($A63="","",COUNTIFS($C$8:$C$47,$A63,D$8:D$47,"D")+COUNTIFS($C$8:$C$47,$A63,D$8:D$47,"M"))</f>
      </c>
      <c r="E63" s="33">
        <f>IF($A63="","",COUNTIFS($C$8:$C$47,$A63,E$8:E$47,"D")+COUNTIFS($C$8:$C$47,$A63,E$8:E$47,"M"))</f>
      </c>
      <c r="F63" s="33">
        <f>IF($A63="","",COUNTIFS($C$8:$C$47,$A63,F$8:F$47,"D")+COUNTIFS($C$8:$C$47,$A63,F$8:F$47,"M"))</f>
      </c>
      <c r="G63" s="33">
        <f>IF($A63="","",COUNTIFS($C$8:$C$47,$A63,G$8:G$47,"D")+COUNTIFS($C$8:$C$47,$A63,G$8:G$47,"M"))</f>
      </c>
      <c r="H63" s="33">
        <f>IF($A63="","",COUNTIFS($C$8:$C$47,$A63,H$8:H$47,"D")+COUNTIFS($C$8:$C$47,$A63,H$8:H$47,"M"))</f>
      </c>
      <c r="I63" s="33">
        <f>IF($A63="","",COUNTIFS($C$8:$C$47,$A63,I$8:I$47,"D")+COUNTIFS($C$8:$C$47,$A63,I$8:I$47,"M"))</f>
      </c>
      <c r="J63" s="33">
        <f>IF($A63="","",COUNTIFS($C$8:$C$47,$A63,J$8:J$47,"D")+COUNTIFS($C$8:$C$47,$A63,J$8:J$47,"M"))</f>
      </c>
      <c r="K63" s="33">
        <f>IF($A63="","",COUNTIFS($C$8:$C$47,$A63,K$8:K$47,"D")+COUNTIFS($C$8:$C$47,$A63,K$8:K$47,"M"))</f>
      </c>
      <c r="L63" s="33">
        <f>IF($A63="","",COUNTIFS($C$8:$C$47,$A63,L$8:L$47,"D")+COUNTIFS($C$8:$C$47,$A63,L$8:L$47,"M"))</f>
      </c>
      <c r="M63" s="33">
        <f>IF($A63="","",COUNTIFS($C$8:$C$47,$A63,M$8:M$47,"D")+COUNTIFS($C$8:$C$47,$A63,M$8:M$47,"M"))</f>
      </c>
      <c r="N63" s="33">
        <f>IF($A63="","",COUNTIFS($C$8:$C$47,$A63,N$8:N$47,"D")+COUNTIFS($C$8:$C$47,$A63,N$8:N$47,"M"))</f>
      </c>
      <c r="O63" s="33">
        <f>IF($A63="","",COUNTIFS($C$8:$C$47,$A63,O$8:O$47,"D")+COUNTIFS($C$8:$C$47,$A63,O$8:O$47,"M"))</f>
      </c>
      <c r="P63" s="33">
        <f>IF($A63="","",COUNTIFS($C$8:$C$47,$A63,P$8:P$47,"D")+COUNTIFS($C$8:$C$47,$A63,P$8:P$47,"M"))</f>
      </c>
      <c r="Q63" s="33">
        <f>IF($A63="","",COUNTIFS($C$8:$C$47,$A63,Q$8:Q$47,"D")+COUNTIFS($C$8:$C$47,$A63,Q$8:Q$47,"M"))</f>
      </c>
      <c r="R63" s="33">
        <f>IF($A63="","",COUNTIFS($C$8:$C$47,$A63,R$8:R$47,"D")+COUNTIFS($C$8:$C$47,$A63,R$8:R$47,"M"))</f>
      </c>
      <c r="S63" s="33">
        <f>IF($A63="","",COUNTIFS($C$8:$C$47,$A63,S$8:S$47,"D")+COUNTIFS($C$8:$C$47,$A63,S$8:S$47,"M"))</f>
      </c>
      <c r="T63" s="33">
        <f>IF($A63="","",COUNTIFS($C$8:$C$47,$A63,T$8:T$47,"D")+COUNTIFS($C$8:$C$47,$A63,T$8:T$47,"M"))</f>
      </c>
      <c r="U63" s="33">
        <f>IF($A63="","",COUNTIFS($C$8:$C$47,$A63,U$8:U$47,"D")+COUNTIFS($C$8:$C$47,$A63,U$8:U$47,"M"))</f>
      </c>
      <c r="V63" s="33">
        <f>IF($A63="","",COUNTIFS($C$8:$C$47,$A63,V$8:V$47,"D")+COUNTIFS($C$8:$C$47,$A63,V$8:V$47,"M"))</f>
      </c>
      <c r="W63" s="33">
        <f>IF($A63="","",COUNTIFS($C$8:$C$47,$A63,W$8:W$47,"D")+COUNTIFS($C$8:$C$47,$A63,W$8:W$47,"M"))</f>
      </c>
      <c r="X63" s="33">
        <f>IF($A63="","",COUNTIFS($C$8:$C$47,$A63,X$8:X$47,"D")+COUNTIFS($C$8:$C$47,$A63,X$8:X$47,"M"))</f>
      </c>
      <c r="Y63" s="33">
        <f>IF($A63="","",COUNTIFS($C$8:$C$47,$A63,Y$8:Y$47,"D")+COUNTIFS($C$8:$C$47,$A63,Y$8:Y$47,"M"))</f>
      </c>
      <c r="Z63" s="33">
        <f>IF($A63="","",COUNTIFS($C$8:$C$47,$A63,Z$8:Z$47,"D")+COUNTIFS($C$8:$C$47,$A63,Z$8:Z$47,"M"))</f>
      </c>
      <c r="AA63" s="33">
        <f>IF($A63="","",COUNTIFS($C$8:$C$47,$A63,AA$8:AA$47,"D")+COUNTIFS($C$8:$C$47,$A63,AA$8:AA$47,"M"))</f>
      </c>
      <c r="AB63" s="33">
        <f>IF($A63="","",COUNTIFS($C$8:$C$47,$A63,AB$8:AB$47,"D")+COUNTIFS($C$8:$C$47,$A63,AB$8:AB$47,"M"))</f>
      </c>
      <c r="AC63" s="33">
        <f>IF($A63="","",COUNTIFS($C$8:$C$47,$A63,AC$8:AC$47,"D")+COUNTIFS($C$8:$C$47,$A63,AC$8:AC$47,"M"))</f>
      </c>
      <c r="AD63" s="33">
        <f>IF($A63="","",COUNTIFS($C$8:$C$47,$A63,AD$8:AD$47,"D")+COUNTIFS($C$8:$C$47,$A63,AD$8:AD$47,"M"))</f>
      </c>
      <c r="AE63" s="33">
        <f>IF($A63="","",COUNTIFS($C$8:$C$47,$A63,AE$8:AE$47,"D")+COUNTIFS($C$8:$C$47,$A63,AE$8:AE$47,"M"))</f>
      </c>
      <c r="AF63" s="34">
        <f>IF($A63="","",COUNTIF(D63:AE63,"&lt;"&amp;$B63))</f>
      </c>
    </row>
    <row r="64" spans="1:32" x14ac:dyDescent="0.25">
      <c r="A64" s="13">
        <f>IF('Sites &amp; posts'!$C$11="","",'Sites &amp; posts'!$C$11)</f>
      </c>
      <c r="B64" s="14">
        <f>IF($A64="","",'Sites &amp; posts'!$E$11)</f>
      </c>
      <c r="C64" s="13">
        <f>IF($A64="","","Afternoon")</f>
      </c>
      <c r="D64" s="33">
        <f>IF($A64="","",COUNTIFS($C$8:$C$47,$A64,D$8:D$47,"A"))</f>
      </c>
      <c r="E64" s="33">
        <f>IF($A64="","",COUNTIFS($C$8:$C$47,$A64,E$8:E$47,"A"))</f>
      </c>
      <c r="F64" s="33">
        <f>IF($A64="","",COUNTIFS($C$8:$C$47,$A64,F$8:F$47,"A"))</f>
      </c>
      <c r="G64" s="33">
        <f>IF($A64="","",COUNTIFS($C$8:$C$47,$A64,G$8:G$47,"A"))</f>
      </c>
      <c r="H64" s="33">
        <f>IF($A64="","",COUNTIFS($C$8:$C$47,$A64,H$8:H$47,"A"))</f>
      </c>
      <c r="I64" s="33">
        <f>IF($A64="","",COUNTIFS($C$8:$C$47,$A64,I$8:I$47,"A"))</f>
      </c>
      <c r="J64" s="33">
        <f>IF($A64="","",COUNTIFS($C$8:$C$47,$A64,J$8:J$47,"A"))</f>
      </c>
      <c r="K64" s="33">
        <f>IF($A64="","",COUNTIFS($C$8:$C$47,$A64,K$8:K$47,"A"))</f>
      </c>
      <c r="L64" s="33">
        <f>IF($A64="","",COUNTIFS($C$8:$C$47,$A64,L$8:L$47,"A"))</f>
      </c>
      <c r="M64" s="33">
        <f>IF($A64="","",COUNTIFS($C$8:$C$47,$A64,M$8:M$47,"A"))</f>
      </c>
      <c r="N64" s="33">
        <f>IF($A64="","",COUNTIFS($C$8:$C$47,$A64,N$8:N$47,"A"))</f>
      </c>
      <c r="O64" s="33">
        <f>IF($A64="","",COUNTIFS($C$8:$C$47,$A64,O$8:O$47,"A"))</f>
      </c>
      <c r="P64" s="33">
        <f>IF($A64="","",COUNTIFS($C$8:$C$47,$A64,P$8:P$47,"A"))</f>
      </c>
      <c r="Q64" s="33">
        <f>IF($A64="","",COUNTIFS($C$8:$C$47,$A64,Q$8:Q$47,"A"))</f>
      </c>
      <c r="R64" s="33">
        <f>IF($A64="","",COUNTIFS($C$8:$C$47,$A64,R$8:R$47,"A"))</f>
      </c>
      <c r="S64" s="33">
        <f>IF($A64="","",COUNTIFS($C$8:$C$47,$A64,S$8:S$47,"A"))</f>
      </c>
      <c r="T64" s="33">
        <f>IF($A64="","",COUNTIFS($C$8:$C$47,$A64,T$8:T$47,"A"))</f>
      </c>
      <c r="U64" s="33">
        <f>IF($A64="","",COUNTIFS($C$8:$C$47,$A64,U$8:U$47,"A"))</f>
      </c>
      <c r="V64" s="33">
        <f>IF($A64="","",COUNTIFS($C$8:$C$47,$A64,V$8:V$47,"A"))</f>
      </c>
      <c r="W64" s="33">
        <f>IF($A64="","",COUNTIFS($C$8:$C$47,$A64,W$8:W$47,"A"))</f>
      </c>
      <c r="X64" s="33">
        <f>IF($A64="","",COUNTIFS($C$8:$C$47,$A64,X$8:X$47,"A"))</f>
      </c>
      <c r="Y64" s="33">
        <f>IF($A64="","",COUNTIFS($C$8:$C$47,$A64,Y$8:Y$47,"A"))</f>
      </c>
      <c r="Z64" s="33">
        <f>IF($A64="","",COUNTIFS($C$8:$C$47,$A64,Z$8:Z$47,"A"))</f>
      </c>
      <c r="AA64" s="33">
        <f>IF($A64="","",COUNTIFS($C$8:$C$47,$A64,AA$8:AA$47,"A"))</f>
      </c>
      <c r="AB64" s="33">
        <f>IF($A64="","",COUNTIFS($C$8:$C$47,$A64,AB$8:AB$47,"A"))</f>
      </c>
      <c r="AC64" s="33">
        <f>IF($A64="","",COUNTIFS($C$8:$C$47,$A64,AC$8:AC$47,"A"))</f>
      </c>
      <c r="AD64" s="33">
        <f>IF($A64="","",COUNTIFS($C$8:$C$47,$A64,AD$8:AD$47,"A"))</f>
      </c>
      <c r="AE64" s="33">
        <f>IF($A64="","",COUNTIFS($C$8:$C$47,$A64,AE$8:AE$47,"A"))</f>
      </c>
      <c r="AF64" s="34">
        <f>IF($A64="","",COUNTIF(D64:AE64,"&lt;"&amp;$B64))</f>
      </c>
    </row>
    <row r="65" spans="1:32" x14ac:dyDescent="0.25">
      <c r="A65" s="13">
        <f>IF('Sites &amp; posts'!$C$11="","",'Sites &amp; posts'!$C$11)</f>
      </c>
      <c r="B65" s="14">
        <f>IF($A65="","",'Sites &amp; posts'!$F$11)</f>
      </c>
      <c r="C65" s="13">
        <f>IF($A65="","","Night")</f>
      </c>
      <c r="D65" s="33">
        <f>IF($A65="","",COUNTIFS($C$8:$C$47,$A65,D$8:D$47,"N"))</f>
      </c>
      <c r="E65" s="33">
        <f>IF($A65="","",COUNTIFS($C$8:$C$47,$A65,E$8:E$47,"N"))</f>
      </c>
      <c r="F65" s="33">
        <f>IF($A65="","",COUNTIFS($C$8:$C$47,$A65,F$8:F$47,"N"))</f>
      </c>
      <c r="G65" s="33">
        <f>IF($A65="","",COUNTIFS($C$8:$C$47,$A65,G$8:G$47,"N"))</f>
      </c>
      <c r="H65" s="33">
        <f>IF($A65="","",COUNTIFS($C$8:$C$47,$A65,H$8:H$47,"N"))</f>
      </c>
      <c r="I65" s="33">
        <f>IF($A65="","",COUNTIFS($C$8:$C$47,$A65,I$8:I$47,"N"))</f>
      </c>
      <c r="J65" s="33">
        <f>IF($A65="","",COUNTIFS($C$8:$C$47,$A65,J$8:J$47,"N"))</f>
      </c>
      <c r="K65" s="33">
        <f>IF($A65="","",COUNTIFS($C$8:$C$47,$A65,K$8:K$47,"N"))</f>
      </c>
      <c r="L65" s="33">
        <f>IF($A65="","",COUNTIFS($C$8:$C$47,$A65,L$8:L$47,"N"))</f>
      </c>
      <c r="M65" s="33">
        <f>IF($A65="","",COUNTIFS($C$8:$C$47,$A65,M$8:M$47,"N"))</f>
      </c>
      <c r="N65" s="33">
        <f>IF($A65="","",COUNTIFS($C$8:$C$47,$A65,N$8:N$47,"N"))</f>
      </c>
      <c r="O65" s="33">
        <f>IF($A65="","",COUNTIFS($C$8:$C$47,$A65,O$8:O$47,"N"))</f>
      </c>
      <c r="P65" s="33">
        <f>IF($A65="","",COUNTIFS($C$8:$C$47,$A65,P$8:P$47,"N"))</f>
      </c>
      <c r="Q65" s="33">
        <f>IF($A65="","",COUNTIFS($C$8:$C$47,$A65,Q$8:Q$47,"N"))</f>
      </c>
      <c r="R65" s="33">
        <f>IF($A65="","",COUNTIFS($C$8:$C$47,$A65,R$8:R$47,"N"))</f>
      </c>
      <c r="S65" s="33">
        <f>IF($A65="","",COUNTIFS($C$8:$C$47,$A65,S$8:S$47,"N"))</f>
      </c>
      <c r="T65" s="33">
        <f>IF($A65="","",COUNTIFS($C$8:$C$47,$A65,T$8:T$47,"N"))</f>
      </c>
      <c r="U65" s="33">
        <f>IF($A65="","",COUNTIFS($C$8:$C$47,$A65,U$8:U$47,"N"))</f>
      </c>
      <c r="V65" s="33">
        <f>IF($A65="","",COUNTIFS($C$8:$C$47,$A65,V$8:V$47,"N"))</f>
      </c>
      <c r="W65" s="33">
        <f>IF($A65="","",COUNTIFS($C$8:$C$47,$A65,W$8:W$47,"N"))</f>
      </c>
      <c r="X65" s="33">
        <f>IF($A65="","",COUNTIFS($C$8:$C$47,$A65,X$8:X$47,"N"))</f>
      </c>
      <c r="Y65" s="33">
        <f>IF($A65="","",COUNTIFS($C$8:$C$47,$A65,Y$8:Y$47,"N"))</f>
      </c>
      <c r="Z65" s="33">
        <f>IF($A65="","",COUNTIFS($C$8:$C$47,$A65,Z$8:Z$47,"N"))</f>
      </c>
      <c r="AA65" s="33">
        <f>IF($A65="","",COUNTIFS($C$8:$C$47,$A65,AA$8:AA$47,"N"))</f>
      </c>
      <c r="AB65" s="33">
        <f>IF($A65="","",COUNTIFS($C$8:$C$47,$A65,AB$8:AB$47,"N"))</f>
      </c>
      <c r="AC65" s="33">
        <f>IF($A65="","",COUNTIFS($C$8:$C$47,$A65,AC$8:AC$47,"N"))</f>
      </c>
      <c r="AD65" s="33">
        <f>IF($A65="","",COUNTIFS($C$8:$C$47,$A65,AD$8:AD$47,"N"))</f>
      </c>
      <c r="AE65" s="33">
        <f>IF($A65="","",COUNTIFS($C$8:$C$47,$A65,AE$8:AE$47,"N"))</f>
      </c>
      <c r="AF65" s="34">
        <f>IF($A65="","",COUNTIF(D65:AE65,"&lt;"&amp;$B65))</f>
      </c>
    </row>
    <row r="66" spans="1:32" x14ac:dyDescent="0.25">
      <c r="A66" s="13">
        <f>IF('Sites &amp; posts'!$C$12="","",'Sites &amp; posts'!$C$12)</f>
      </c>
      <c r="B66" s="14">
        <f>IF($A66="","",'Sites &amp; posts'!$D$12)</f>
      </c>
      <c r="C66" s="13">
        <f>IF($A66="","","Day / morning")</f>
      </c>
      <c r="D66" s="33">
        <f>IF($A66="","",COUNTIFS($C$8:$C$47,$A66,D$8:D$47,"D")+COUNTIFS($C$8:$C$47,$A66,D$8:D$47,"M"))</f>
      </c>
      <c r="E66" s="33">
        <f>IF($A66="","",COUNTIFS($C$8:$C$47,$A66,E$8:E$47,"D")+COUNTIFS($C$8:$C$47,$A66,E$8:E$47,"M"))</f>
      </c>
      <c r="F66" s="33">
        <f>IF($A66="","",COUNTIFS($C$8:$C$47,$A66,F$8:F$47,"D")+COUNTIFS($C$8:$C$47,$A66,F$8:F$47,"M"))</f>
      </c>
      <c r="G66" s="33">
        <f>IF($A66="","",COUNTIFS($C$8:$C$47,$A66,G$8:G$47,"D")+COUNTIFS($C$8:$C$47,$A66,G$8:G$47,"M"))</f>
      </c>
      <c r="H66" s="33">
        <f>IF($A66="","",COUNTIFS($C$8:$C$47,$A66,H$8:H$47,"D")+COUNTIFS($C$8:$C$47,$A66,H$8:H$47,"M"))</f>
      </c>
      <c r="I66" s="33">
        <f>IF($A66="","",COUNTIFS($C$8:$C$47,$A66,I$8:I$47,"D")+COUNTIFS($C$8:$C$47,$A66,I$8:I$47,"M"))</f>
      </c>
      <c r="J66" s="33">
        <f>IF($A66="","",COUNTIFS($C$8:$C$47,$A66,J$8:J$47,"D")+COUNTIFS($C$8:$C$47,$A66,J$8:J$47,"M"))</f>
      </c>
      <c r="K66" s="33">
        <f>IF($A66="","",COUNTIFS($C$8:$C$47,$A66,K$8:K$47,"D")+COUNTIFS($C$8:$C$47,$A66,K$8:K$47,"M"))</f>
      </c>
      <c r="L66" s="33">
        <f>IF($A66="","",COUNTIFS($C$8:$C$47,$A66,L$8:L$47,"D")+COUNTIFS($C$8:$C$47,$A66,L$8:L$47,"M"))</f>
      </c>
      <c r="M66" s="33">
        <f>IF($A66="","",COUNTIFS($C$8:$C$47,$A66,M$8:M$47,"D")+COUNTIFS($C$8:$C$47,$A66,M$8:M$47,"M"))</f>
      </c>
      <c r="N66" s="33">
        <f>IF($A66="","",COUNTIFS($C$8:$C$47,$A66,N$8:N$47,"D")+COUNTIFS($C$8:$C$47,$A66,N$8:N$47,"M"))</f>
      </c>
      <c r="O66" s="33">
        <f>IF($A66="","",COUNTIFS($C$8:$C$47,$A66,O$8:O$47,"D")+COUNTIFS($C$8:$C$47,$A66,O$8:O$47,"M"))</f>
      </c>
      <c r="P66" s="33">
        <f>IF($A66="","",COUNTIFS($C$8:$C$47,$A66,P$8:P$47,"D")+COUNTIFS($C$8:$C$47,$A66,P$8:P$47,"M"))</f>
      </c>
      <c r="Q66" s="33">
        <f>IF($A66="","",COUNTIFS($C$8:$C$47,$A66,Q$8:Q$47,"D")+COUNTIFS($C$8:$C$47,$A66,Q$8:Q$47,"M"))</f>
      </c>
      <c r="R66" s="33">
        <f>IF($A66="","",COUNTIFS($C$8:$C$47,$A66,R$8:R$47,"D")+COUNTIFS($C$8:$C$47,$A66,R$8:R$47,"M"))</f>
      </c>
      <c r="S66" s="33">
        <f>IF($A66="","",COUNTIFS($C$8:$C$47,$A66,S$8:S$47,"D")+COUNTIFS($C$8:$C$47,$A66,S$8:S$47,"M"))</f>
      </c>
      <c r="T66" s="33">
        <f>IF($A66="","",COUNTIFS($C$8:$C$47,$A66,T$8:T$47,"D")+COUNTIFS($C$8:$C$47,$A66,T$8:T$47,"M"))</f>
      </c>
      <c r="U66" s="33">
        <f>IF($A66="","",COUNTIFS($C$8:$C$47,$A66,U$8:U$47,"D")+COUNTIFS($C$8:$C$47,$A66,U$8:U$47,"M"))</f>
      </c>
      <c r="V66" s="33">
        <f>IF($A66="","",COUNTIFS($C$8:$C$47,$A66,V$8:V$47,"D")+COUNTIFS($C$8:$C$47,$A66,V$8:V$47,"M"))</f>
      </c>
      <c r="W66" s="33">
        <f>IF($A66="","",COUNTIFS($C$8:$C$47,$A66,W$8:W$47,"D")+COUNTIFS($C$8:$C$47,$A66,W$8:W$47,"M"))</f>
      </c>
      <c r="X66" s="33">
        <f>IF($A66="","",COUNTIFS($C$8:$C$47,$A66,X$8:X$47,"D")+COUNTIFS($C$8:$C$47,$A66,X$8:X$47,"M"))</f>
      </c>
      <c r="Y66" s="33">
        <f>IF($A66="","",COUNTIFS($C$8:$C$47,$A66,Y$8:Y$47,"D")+COUNTIFS($C$8:$C$47,$A66,Y$8:Y$47,"M"))</f>
      </c>
      <c r="Z66" s="33">
        <f>IF($A66="","",COUNTIFS($C$8:$C$47,$A66,Z$8:Z$47,"D")+COUNTIFS($C$8:$C$47,$A66,Z$8:Z$47,"M"))</f>
      </c>
      <c r="AA66" s="33">
        <f>IF($A66="","",COUNTIFS($C$8:$C$47,$A66,AA$8:AA$47,"D")+COUNTIFS($C$8:$C$47,$A66,AA$8:AA$47,"M"))</f>
      </c>
      <c r="AB66" s="33">
        <f>IF($A66="","",COUNTIFS($C$8:$C$47,$A66,AB$8:AB$47,"D")+COUNTIFS($C$8:$C$47,$A66,AB$8:AB$47,"M"))</f>
      </c>
      <c r="AC66" s="33">
        <f>IF($A66="","",COUNTIFS($C$8:$C$47,$A66,AC$8:AC$47,"D")+COUNTIFS($C$8:$C$47,$A66,AC$8:AC$47,"M"))</f>
      </c>
      <c r="AD66" s="33">
        <f>IF($A66="","",COUNTIFS($C$8:$C$47,$A66,AD$8:AD$47,"D")+COUNTIFS($C$8:$C$47,$A66,AD$8:AD$47,"M"))</f>
      </c>
      <c r="AE66" s="33">
        <f>IF($A66="","",COUNTIFS($C$8:$C$47,$A66,AE$8:AE$47,"D")+COUNTIFS($C$8:$C$47,$A66,AE$8:AE$47,"M"))</f>
      </c>
      <c r="AF66" s="34">
        <f>IF($A66="","",COUNTIF(D66:AE66,"&lt;"&amp;$B66))</f>
      </c>
    </row>
    <row r="67" spans="1:32" x14ac:dyDescent="0.25">
      <c r="A67" s="13">
        <f>IF('Sites &amp; posts'!$C$12="","",'Sites &amp; posts'!$C$12)</f>
      </c>
      <c r="B67" s="14">
        <f>IF($A67="","",'Sites &amp; posts'!$E$12)</f>
      </c>
      <c r="C67" s="13">
        <f>IF($A67="","","Afternoon")</f>
      </c>
      <c r="D67" s="33">
        <f>IF($A67="","",COUNTIFS($C$8:$C$47,$A67,D$8:D$47,"A"))</f>
      </c>
      <c r="E67" s="33">
        <f>IF($A67="","",COUNTIFS($C$8:$C$47,$A67,E$8:E$47,"A"))</f>
      </c>
      <c r="F67" s="33">
        <f>IF($A67="","",COUNTIFS($C$8:$C$47,$A67,F$8:F$47,"A"))</f>
      </c>
      <c r="G67" s="33">
        <f>IF($A67="","",COUNTIFS($C$8:$C$47,$A67,G$8:G$47,"A"))</f>
      </c>
      <c r="H67" s="33">
        <f>IF($A67="","",COUNTIFS($C$8:$C$47,$A67,H$8:H$47,"A"))</f>
      </c>
      <c r="I67" s="33">
        <f>IF($A67="","",COUNTIFS($C$8:$C$47,$A67,I$8:I$47,"A"))</f>
      </c>
      <c r="J67" s="33">
        <f>IF($A67="","",COUNTIFS($C$8:$C$47,$A67,J$8:J$47,"A"))</f>
      </c>
      <c r="K67" s="33">
        <f>IF($A67="","",COUNTIFS($C$8:$C$47,$A67,K$8:K$47,"A"))</f>
      </c>
      <c r="L67" s="33">
        <f>IF($A67="","",COUNTIFS($C$8:$C$47,$A67,L$8:L$47,"A"))</f>
      </c>
      <c r="M67" s="33">
        <f>IF($A67="","",COUNTIFS($C$8:$C$47,$A67,M$8:M$47,"A"))</f>
      </c>
      <c r="N67" s="33">
        <f>IF($A67="","",COUNTIFS($C$8:$C$47,$A67,N$8:N$47,"A"))</f>
      </c>
      <c r="O67" s="33">
        <f>IF($A67="","",COUNTIFS($C$8:$C$47,$A67,O$8:O$47,"A"))</f>
      </c>
      <c r="P67" s="33">
        <f>IF($A67="","",COUNTIFS($C$8:$C$47,$A67,P$8:P$47,"A"))</f>
      </c>
      <c r="Q67" s="33">
        <f>IF($A67="","",COUNTIFS($C$8:$C$47,$A67,Q$8:Q$47,"A"))</f>
      </c>
      <c r="R67" s="33">
        <f>IF($A67="","",COUNTIFS($C$8:$C$47,$A67,R$8:R$47,"A"))</f>
      </c>
      <c r="S67" s="33">
        <f>IF($A67="","",COUNTIFS($C$8:$C$47,$A67,S$8:S$47,"A"))</f>
      </c>
      <c r="T67" s="33">
        <f>IF($A67="","",COUNTIFS($C$8:$C$47,$A67,T$8:T$47,"A"))</f>
      </c>
      <c r="U67" s="33">
        <f>IF($A67="","",COUNTIFS($C$8:$C$47,$A67,U$8:U$47,"A"))</f>
      </c>
      <c r="V67" s="33">
        <f>IF($A67="","",COUNTIFS($C$8:$C$47,$A67,V$8:V$47,"A"))</f>
      </c>
      <c r="W67" s="33">
        <f>IF($A67="","",COUNTIFS($C$8:$C$47,$A67,W$8:W$47,"A"))</f>
      </c>
      <c r="X67" s="33">
        <f>IF($A67="","",COUNTIFS($C$8:$C$47,$A67,X$8:X$47,"A"))</f>
      </c>
      <c r="Y67" s="33">
        <f>IF($A67="","",COUNTIFS($C$8:$C$47,$A67,Y$8:Y$47,"A"))</f>
      </c>
      <c r="Z67" s="33">
        <f>IF($A67="","",COUNTIFS($C$8:$C$47,$A67,Z$8:Z$47,"A"))</f>
      </c>
      <c r="AA67" s="33">
        <f>IF($A67="","",COUNTIFS($C$8:$C$47,$A67,AA$8:AA$47,"A"))</f>
      </c>
      <c r="AB67" s="33">
        <f>IF($A67="","",COUNTIFS($C$8:$C$47,$A67,AB$8:AB$47,"A"))</f>
      </c>
      <c r="AC67" s="33">
        <f>IF($A67="","",COUNTIFS($C$8:$C$47,$A67,AC$8:AC$47,"A"))</f>
      </c>
      <c r="AD67" s="33">
        <f>IF($A67="","",COUNTIFS($C$8:$C$47,$A67,AD$8:AD$47,"A"))</f>
      </c>
      <c r="AE67" s="33">
        <f>IF($A67="","",COUNTIFS($C$8:$C$47,$A67,AE$8:AE$47,"A"))</f>
      </c>
      <c r="AF67" s="34">
        <f>IF($A67="","",COUNTIF(D67:AE67,"&lt;"&amp;$B67))</f>
      </c>
    </row>
    <row r="68" spans="1:32" x14ac:dyDescent="0.25">
      <c r="A68" s="13">
        <f>IF('Sites &amp; posts'!$C$12="","",'Sites &amp; posts'!$C$12)</f>
      </c>
      <c r="B68" s="14">
        <f>IF($A68="","",'Sites &amp; posts'!$F$12)</f>
      </c>
      <c r="C68" s="13">
        <f>IF($A68="","","Night")</f>
      </c>
      <c r="D68" s="33">
        <f>IF($A68="","",COUNTIFS($C$8:$C$47,$A68,D$8:D$47,"N"))</f>
      </c>
      <c r="E68" s="33">
        <f>IF($A68="","",COUNTIFS($C$8:$C$47,$A68,E$8:E$47,"N"))</f>
      </c>
      <c r="F68" s="33">
        <f>IF($A68="","",COUNTIFS($C$8:$C$47,$A68,F$8:F$47,"N"))</f>
      </c>
      <c r="G68" s="33">
        <f>IF($A68="","",COUNTIFS($C$8:$C$47,$A68,G$8:G$47,"N"))</f>
      </c>
      <c r="H68" s="33">
        <f>IF($A68="","",COUNTIFS($C$8:$C$47,$A68,H$8:H$47,"N"))</f>
      </c>
      <c r="I68" s="33">
        <f>IF($A68="","",COUNTIFS($C$8:$C$47,$A68,I$8:I$47,"N"))</f>
      </c>
      <c r="J68" s="33">
        <f>IF($A68="","",COUNTIFS($C$8:$C$47,$A68,J$8:J$47,"N"))</f>
      </c>
      <c r="K68" s="33">
        <f>IF($A68="","",COUNTIFS($C$8:$C$47,$A68,K$8:K$47,"N"))</f>
      </c>
      <c r="L68" s="33">
        <f>IF($A68="","",COUNTIFS($C$8:$C$47,$A68,L$8:L$47,"N"))</f>
      </c>
      <c r="M68" s="33">
        <f>IF($A68="","",COUNTIFS($C$8:$C$47,$A68,M$8:M$47,"N"))</f>
      </c>
      <c r="N68" s="33">
        <f>IF($A68="","",COUNTIFS($C$8:$C$47,$A68,N$8:N$47,"N"))</f>
      </c>
      <c r="O68" s="33">
        <f>IF($A68="","",COUNTIFS($C$8:$C$47,$A68,O$8:O$47,"N"))</f>
      </c>
      <c r="P68" s="33">
        <f>IF($A68="","",COUNTIFS($C$8:$C$47,$A68,P$8:P$47,"N"))</f>
      </c>
      <c r="Q68" s="33">
        <f>IF($A68="","",COUNTIFS($C$8:$C$47,$A68,Q$8:Q$47,"N"))</f>
      </c>
      <c r="R68" s="33">
        <f>IF($A68="","",COUNTIFS($C$8:$C$47,$A68,R$8:R$47,"N"))</f>
      </c>
      <c r="S68" s="33">
        <f>IF($A68="","",COUNTIFS($C$8:$C$47,$A68,S$8:S$47,"N"))</f>
      </c>
      <c r="T68" s="33">
        <f>IF($A68="","",COUNTIFS($C$8:$C$47,$A68,T$8:T$47,"N"))</f>
      </c>
      <c r="U68" s="33">
        <f>IF($A68="","",COUNTIFS($C$8:$C$47,$A68,U$8:U$47,"N"))</f>
      </c>
      <c r="V68" s="33">
        <f>IF($A68="","",COUNTIFS($C$8:$C$47,$A68,V$8:V$47,"N"))</f>
      </c>
      <c r="W68" s="33">
        <f>IF($A68="","",COUNTIFS($C$8:$C$47,$A68,W$8:W$47,"N"))</f>
      </c>
      <c r="X68" s="33">
        <f>IF($A68="","",COUNTIFS($C$8:$C$47,$A68,X$8:X$47,"N"))</f>
      </c>
      <c r="Y68" s="33">
        <f>IF($A68="","",COUNTIFS($C$8:$C$47,$A68,Y$8:Y$47,"N"))</f>
      </c>
      <c r="Z68" s="33">
        <f>IF($A68="","",COUNTIFS($C$8:$C$47,$A68,Z$8:Z$47,"N"))</f>
      </c>
      <c r="AA68" s="33">
        <f>IF($A68="","",COUNTIFS($C$8:$C$47,$A68,AA$8:AA$47,"N"))</f>
      </c>
      <c r="AB68" s="33">
        <f>IF($A68="","",COUNTIFS($C$8:$C$47,$A68,AB$8:AB$47,"N"))</f>
      </c>
      <c r="AC68" s="33">
        <f>IF($A68="","",COUNTIFS($C$8:$C$47,$A68,AC$8:AC$47,"N"))</f>
      </c>
      <c r="AD68" s="33">
        <f>IF($A68="","",COUNTIFS($C$8:$C$47,$A68,AD$8:AD$47,"N"))</f>
      </c>
      <c r="AE68" s="33">
        <f>IF($A68="","",COUNTIFS($C$8:$C$47,$A68,AE$8:AE$47,"N"))</f>
      </c>
      <c r="AF68" s="34">
        <f>IF($A68="","",COUNTIF(D68:AE68,"&lt;"&amp;$B68))</f>
      </c>
    </row>
    <row r="69" spans="1:32" x14ac:dyDescent="0.25">
      <c r="A69" s="13">
        <f>IF('Sites &amp; posts'!$C$13="","",'Sites &amp; posts'!$C$13)</f>
      </c>
      <c r="B69" s="14">
        <f>IF($A69="","",'Sites &amp; posts'!$D$13)</f>
      </c>
      <c r="C69" s="13">
        <f>IF($A69="","","Day / morning")</f>
      </c>
      <c r="D69" s="33">
        <f>IF($A69="","",COUNTIFS($C$8:$C$47,$A69,D$8:D$47,"D")+COUNTIFS($C$8:$C$47,$A69,D$8:D$47,"M"))</f>
      </c>
      <c r="E69" s="33">
        <f>IF($A69="","",COUNTIFS($C$8:$C$47,$A69,E$8:E$47,"D")+COUNTIFS($C$8:$C$47,$A69,E$8:E$47,"M"))</f>
      </c>
      <c r="F69" s="33">
        <f>IF($A69="","",COUNTIFS($C$8:$C$47,$A69,F$8:F$47,"D")+COUNTIFS($C$8:$C$47,$A69,F$8:F$47,"M"))</f>
      </c>
      <c r="G69" s="33">
        <f>IF($A69="","",COUNTIFS($C$8:$C$47,$A69,G$8:G$47,"D")+COUNTIFS($C$8:$C$47,$A69,G$8:G$47,"M"))</f>
      </c>
      <c r="H69" s="33">
        <f>IF($A69="","",COUNTIFS($C$8:$C$47,$A69,H$8:H$47,"D")+COUNTIFS($C$8:$C$47,$A69,H$8:H$47,"M"))</f>
      </c>
      <c r="I69" s="33">
        <f>IF($A69="","",COUNTIFS($C$8:$C$47,$A69,I$8:I$47,"D")+COUNTIFS($C$8:$C$47,$A69,I$8:I$47,"M"))</f>
      </c>
      <c r="J69" s="33">
        <f>IF($A69="","",COUNTIFS($C$8:$C$47,$A69,J$8:J$47,"D")+COUNTIFS($C$8:$C$47,$A69,J$8:J$47,"M"))</f>
      </c>
      <c r="K69" s="33">
        <f>IF($A69="","",COUNTIFS($C$8:$C$47,$A69,K$8:K$47,"D")+COUNTIFS($C$8:$C$47,$A69,K$8:K$47,"M"))</f>
      </c>
      <c r="L69" s="33">
        <f>IF($A69="","",COUNTIFS($C$8:$C$47,$A69,L$8:L$47,"D")+COUNTIFS($C$8:$C$47,$A69,L$8:L$47,"M"))</f>
      </c>
      <c r="M69" s="33">
        <f>IF($A69="","",COUNTIFS($C$8:$C$47,$A69,M$8:M$47,"D")+COUNTIFS($C$8:$C$47,$A69,M$8:M$47,"M"))</f>
      </c>
      <c r="N69" s="33">
        <f>IF($A69="","",COUNTIFS($C$8:$C$47,$A69,N$8:N$47,"D")+COUNTIFS($C$8:$C$47,$A69,N$8:N$47,"M"))</f>
      </c>
      <c r="O69" s="33">
        <f>IF($A69="","",COUNTIFS($C$8:$C$47,$A69,O$8:O$47,"D")+COUNTIFS($C$8:$C$47,$A69,O$8:O$47,"M"))</f>
      </c>
      <c r="P69" s="33">
        <f>IF($A69="","",COUNTIFS($C$8:$C$47,$A69,P$8:P$47,"D")+COUNTIFS($C$8:$C$47,$A69,P$8:P$47,"M"))</f>
      </c>
      <c r="Q69" s="33">
        <f>IF($A69="","",COUNTIFS($C$8:$C$47,$A69,Q$8:Q$47,"D")+COUNTIFS($C$8:$C$47,$A69,Q$8:Q$47,"M"))</f>
      </c>
      <c r="R69" s="33">
        <f>IF($A69="","",COUNTIFS($C$8:$C$47,$A69,R$8:R$47,"D")+COUNTIFS($C$8:$C$47,$A69,R$8:R$47,"M"))</f>
      </c>
      <c r="S69" s="33">
        <f>IF($A69="","",COUNTIFS($C$8:$C$47,$A69,S$8:S$47,"D")+COUNTIFS($C$8:$C$47,$A69,S$8:S$47,"M"))</f>
      </c>
      <c r="T69" s="33">
        <f>IF($A69="","",COUNTIFS($C$8:$C$47,$A69,T$8:T$47,"D")+COUNTIFS($C$8:$C$47,$A69,T$8:T$47,"M"))</f>
      </c>
      <c r="U69" s="33">
        <f>IF($A69="","",COUNTIFS($C$8:$C$47,$A69,U$8:U$47,"D")+COUNTIFS($C$8:$C$47,$A69,U$8:U$47,"M"))</f>
      </c>
      <c r="V69" s="33">
        <f>IF($A69="","",COUNTIFS($C$8:$C$47,$A69,V$8:V$47,"D")+COUNTIFS($C$8:$C$47,$A69,V$8:V$47,"M"))</f>
      </c>
      <c r="W69" s="33">
        <f>IF($A69="","",COUNTIFS($C$8:$C$47,$A69,W$8:W$47,"D")+COUNTIFS($C$8:$C$47,$A69,W$8:W$47,"M"))</f>
      </c>
      <c r="X69" s="33">
        <f>IF($A69="","",COUNTIFS($C$8:$C$47,$A69,X$8:X$47,"D")+COUNTIFS($C$8:$C$47,$A69,X$8:X$47,"M"))</f>
      </c>
      <c r="Y69" s="33">
        <f>IF($A69="","",COUNTIFS($C$8:$C$47,$A69,Y$8:Y$47,"D")+COUNTIFS($C$8:$C$47,$A69,Y$8:Y$47,"M"))</f>
      </c>
      <c r="Z69" s="33">
        <f>IF($A69="","",COUNTIFS($C$8:$C$47,$A69,Z$8:Z$47,"D")+COUNTIFS($C$8:$C$47,$A69,Z$8:Z$47,"M"))</f>
      </c>
      <c r="AA69" s="33">
        <f>IF($A69="","",COUNTIFS($C$8:$C$47,$A69,AA$8:AA$47,"D")+COUNTIFS($C$8:$C$47,$A69,AA$8:AA$47,"M"))</f>
      </c>
      <c r="AB69" s="33">
        <f>IF($A69="","",COUNTIFS($C$8:$C$47,$A69,AB$8:AB$47,"D")+COUNTIFS($C$8:$C$47,$A69,AB$8:AB$47,"M"))</f>
      </c>
      <c r="AC69" s="33">
        <f>IF($A69="","",COUNTIFS($C$8:$C$47,$A69,AC$8:AC$47,"D")+COUNTIFS($C$8:$C$47,$A69,AC$8:AC$47,"M"))</f>
      </c>
      <c r="AD69" s="33">
        <f>IF($A69="","",COUNTIFS($C$8:$C$47,$A69,AD$8:AD$47,"D")+COUNTIFS($C$8:$C$47,$A69,AD$8:AD$47,"M"))</f>
      </c>
      <c r="AE69" s="33">
        <f>IF($A69="","",COUNTIFS($C$8:$C$47,$A69,AE$8:AE$47,"D")+COUNTIFS($C$8:$C$47,$A69,AE$8:AE$47,"M"))</f>
      </c>
      <c r="AF69" s="34">
        <f>IF($A69="","",COUNTIF(D69:AE69,"&lt;"&amp;$B69))</f>
      </c>
    </row>
    <row r="70" spans="1:32" x14ac:dyDescent="0.25">
      <c r="A70" s="13">
        <f>IF('Sites &amp; posts'!$C$13="","",'Sites &amp; posts'!$C$13)</f>
      </c>
      <c r="B70" s="14">
        <f>IF($A70="","",'Sites &amp; posts'!$E$13)</f>
      </c>
      <c r="C70" s="13">
        <f>IF($A70="","","Afternoon")</f>
      </c>
      <c r="D70" s="33">
        <f>IF($A70="","",COUNTIFS($C$8:$C$47,$A70,D$8:D$47,"A"))</f>
      </c>
      <c r="E70" s="33">
        <f>IF($A70="","",COUNTIFS($C$8:$C$47,$A70,E$8:E$47,"A"))</f>
      </c>
      <c r="F70" s="33">
        <f>IF($A70="","",COUNTIFS($C$8:$C$47,$A70,F$8:F$47,"A"))</f>
      </c>
      <c r="G70" s="33">
        <f>IF($A70="","",COUNTIFS($C$8:$C$47,$A70,G$8:G$47,"A"))</f>
      </c>
      <c r="H70" s="33">
        <f>IF($A70="","",COUNTIFS($C$8:$C$47,$A70,H$8:H$47,"A"))</f>
      </c>
      <c r="I70" s="33">
        <f>IF($A70="","",COUNTIFS($C$8:$C$47,$A70,I$8:I$47,"A"))</f>
      </c>
      <c r="J70" s="33">
        <f>IF($A70="","",COUNTIFS($C$8:$C$47,$A70,J$8:J$47,"A"))</f>
      </c>
      <c r="K70" s="33">
        <f>IF($A70="","",COUNTIFS($C$8:$C$47,$A70,K$8:K$47,"A"))</f>
      </c>
      <c r="L70" s="33">
        <f>IF($A70="","",COUNTIFS($C$8:$C$47,$A70,L$8:L$47,"A"))</f>
      </c>
      <c r="M70" s="33">
        <f>IF($A70="","",COUNTIFS($C$8:$C$47,$A70,M$8:M$47,"A"))</f>
      </c>
      <c r="N70" s="33">
        <f>IF($A70="","",COUNTIFS($C$8:$C$47,$A70,N$8:N$47,"A"))</f>
      </c>
      <c r="O70" s="33">
        <f>IF($A70="","",COUNTIFS($C$8:$C$47,$A70,O$8:O$47,"A"))</f>
      </c>
      <c r="P70" s="33">
        <f>IF($A70="","",COUNTIFS($C$8:$C$47,$A70,P$8:P$47,"A"))</f>
      </c>
      <c r="Q70" s="33">
        <f>IF($A70="","",COUNTIFS($C$8:$C$47,$A70,Q$8:Q$47,"A"))</f>
      </c>
      <c r="R70" s="33">
        <f>IF($A70="","",COUNTIFS($C$8:$C$47,$A70,R$8:R$47,"A"))</f>
      </c>
      <c r="S70" s="33">
        <f>IF($A70="","",COUNTIFS($C$8:$C$47,$A70,S$8:S$47,"A"))</f>
      </c>
      <c r="T70" s="33">
        <f>IF($A70="","",COUNTIFS($C$8:$C$47,$A70,T$8:T$47,"A"))</f>
      </c>
      <c r="U70" s="33">
        <f>IF($A70="","",COUNTIFS($C$8:$C$47,$A70,U$8:U$47,"A"))</f>
      </c>
      <c r="V70" s="33">
        <f>IF($A70="","",COUNTIFS($C$8:$C$47,$A70,V$8:V$47,"A"))</f>
      </c>
      <c r="W70" s="33">
        <f>IF($A70="","",COUNTIFS($C$8:$C$47,$A70,W$8:W$47,"A"))</f>
      </c>
      <c r="X70" s="33">
        <f>IF($A70="","",COUNTIFS($C$8:$C$47,$A70,X$8:X$47,"A"))</f>
      </c>
      <c r="Y70" s="33">
        <f>IF($A70="","",COUNTIFS($C$8:$C$47,$A70,Y$8:Y$47,"A"))</f>
      </c>
      <c r="Z70" s="33">
        <f>IF($A70="","",COUNTIFS($C$8:$C$47,$A70,Z$8:Z$47,"A"))</f>
      </c>
      <c r="AA70" s="33">
        <f>IF($A70="","",COUNTIFS($C$8:$C$47,$A70,AA$8:AA$47,"A"))</f>
      </c>
      <c r="AB70" s="33">
        <f>IF($A70="","",COUNTIFS($C$8:$C$47,$A70,AB$8:AB$47,"A"))</f>
      </c>
      <c r="AC70" s="33">
        <f>IF($A70="","",COUNTIFS($C$8:$C$47,$A70,AC$8:AC$47,"A"))</f>
      </c>
      <c r="AD70" s="33">
        <f>IF($A70="","",COUNTIFS($C$8:$C$47,$A70,AD$8:AD$47,"A"))</f>
      </c>
      <c r="AE70" s="33">
        <f>IF($A70="","",COUNTIFS($C$8:$C$47,$A70,AE$8:AE$47,"A"))</f>
      </c>
      <c r="AF70" s="34">
        <f>IF($A70="","",COUNTIF(D70:AE70,"&lt;"&amp;$B70))</f>
      </c>
    </row>
    <row r="71" spans="1:32" x14ac:dyDescent="0.25">
      <c r="A71" s="13">
        <f>IF('Sites &amp; posts'!$C$13="","",'Sites &amp; posts'!$C$13)</f>
      </c>
      <c r="B71" s="14">
        <f>IF($A71="","",'Sites &amp; posts'!$F$13)</f>
      </c>
      <c r="C71" s="13">
        <f>IF($A71="","","Night")</f>
      </c>
      <c r="D71" s="33">
        <f>IF($A71="","",COUNTIFS($C$8:$C$47,$A71,D$8:D$47,"N"))</f>
      </c>
      <c r="E71" s="33">
        <f>IF($A71="","",COUNTIFS($C$8:$C$47,$A71,E$8:E$47,"N"))</f>
      </c>
      <c r="F71" s="33">
        <f>IF($A71="","",COUNTIFS($C$8:$C$47,$A71,F$8:F$47,"N"))</f>
      </c>
      <c r="G71" s="33">
        <f>IF($A71="","",COUNTIFS($C$8:$C$47,$A71,G$8:G$47,"N"))</f>
      </c>
      <c r="H71" s="33">
        <f>IF($A71="","",COUNTIFS($C$8:$C$47,$A71,H$8:H$47,"N"))</f>
      </c>
      <c r="I71" s="33">
        <f>IF($A71="","",COUNTIFS($C$8:$C$47,$A71,I$8:I$47,"N"))</f>
      </c>
      <c r="J71" s="33">
        <f>IF($A71="","",COUNTIFS($C$8:$C$47,$A71,J$8:J$47,"N"))</f>
      </c>
      <c r="K71" s="33">
        <f>IF($A71="","",COUNTIFS($C$8:$C$47,$A71,K$8:K$47,"N"))</f>
      </c>
      <c r="L71" s="33">
        <f>IF($A71="","",COUNTIFS($C$8:$C$47,$A71,L$8:L$47,"N"))</f>
      </c>
      <c r="M71" s="33">
        <f>IF($A71="","",COUNTIFS($C$8:$C$47,$A71,M$8:M$47,"N"))</f>
      </c>
      <c r="N71" s="33">
        <f>IF($A71="","",COUNTIFS($C$8:$C$47,$A71,N$8:N$47,"N"))</f>
      </c>
      <c r="O71" s="33">
        <f>IF($A71="","",COUNTIFS($C$8:$C$47,$A71,O$8:O$47,"N"))</f>
      </c>
      <c r="P71" s="33">
        <f>IF($A71="","",COUNTIFS($C$8:$C$47,$A71,P$8:P$47,"N"))</f>
      </c>
      <c r="Q71" s="33">
        <f>IF($A71="","",COUNTIFS($C$8:$C$47,$A71,Q$8:Q$47,"N"))</f>
      </c>
      <c r="R71" s="33">
        <f>IF($A71="","",COUNTIFS($C$8:$C$47,$A71,R$8:R$47,"N"))</f>
      </c>
      <c r="S71" s="33">
        <f>IF($A71="","",COUNTIFS($C$8:$C$47,$A71,S$8:S$47,"N"))</f>
      </c>
      <c r="T71" s="33">
        <f>IF($A71="","",COUNTIFS($C$8:$C$47,$A71,T$8:T$47,"N"))</f>
      </c>
      <c r="U71" s="33">
        <f>IF($A71="","",COUNTIFS($C$8:$C$47,$A71,U$8:U$47,"N"))</f>
      </c>
      <c r="V71" s="33">
        <f>IF($A71="","",COUNTIFS($C$8:$C$47,$A71,V$8:V$47,"N"))</f>
      </c>
      <c r="W71" s="33">
        <f>IF($A71="","",COUNTIFS($C$8:$C$47,$A71,W$8:W$47,"N"))</f>
      </c>
      <c r="X71" s="33">
        <f>IF($A71="","",COUNTIFS($C$8:$C$47,$A71,X$8:X$47,"N"))</f>
      </c>
      <c r="Y71" s="33">
        <f>IF($A71="","",COUNTIFS($C$8:$C$47,$A71,Y$8:Y$47,"N"))</f>
      </c>
      <c r="Z71" s="33">
        <f>IF($A71="","",COUNTIFS($C$8:$C$47,$A71,Z$8:Z$47,"N"))</f>
      </c>
      <c r="AA71" s="33">
        <f>IF($A71="","",COUNTIFS($C$8:$C$47,$A71,AA$8:AA$47,"N"))</f>
      </c>
      <c r="AB71" s="33">
        <f>IF($A71="","",COUNTIFS($C$8:$C$47,$A71,AB$8:AB$47,"N"))</f>
      </c>
      <c r="AC71" s="33">
        <f>IF($A71="","",COUNTIFS($C$8:$C$47,$A71,AC$8:AC$47,"N"))</f>
      </c>
      <c r="AD71" s="33">
        <f>IF($A71="","",COUNTIFS($C$8:$C$47,$A71,AD$8:AD$47,"N"))</f>
      </c>
      <c r="AE71" s="33">
        <f>IF($A71="","",COUNTIFS($C$8:$C$47,$A71,AE$8:AE$47,"N"))</f>
      </c>
      <c r="AF71" s="34">
        <f>IF($A71="","",COUNTIF(D71:AE71,"&lt;"&amp;$B71))</f>
      </c>
    </row>
    <row r="72" spans="1:32" x14ac:dyDescent="0.25">
      <c r="A72" s="13">
        <f>IF('Sites &amp; posts'!$C$14="","",'Sites &amp; posts'!$C$14)</f>
      </c>
      <c r="B72" s="14">
        <f>IF($A72="","",'Sites &amp; posts'!$D$14)</f>
      </c>
      <c r="C72" s="13">
        <f>IF($A72="","","Day / morning")</f>
      </c>
      <c r="D72" s="33">
        <f>IF($A72="","",COUNTIFS($C$8:$C$47,$A72,D$8:D$47,"D")+COUNTIFS($C$8:$C$47,$A72,D$8:D$47,"M"))</f>
      </c>
      <c r="E72" s="33">
        <f>IF($A72="","",COUNTIFS($C$8:$C$47,$A72,E$8:E$47,"D")+COUNTIFS($C$8:$C$47,$A72,E$8:E$47,"M"))</f>
      </c>
      <c r="F72" s="33">
        <f>IF($A72="","",COUNTIFS($C$8:$C$47,$A72,F$8:F$47,"D")+COUNTIFS($C$8:$C$47,$A72,F$8:F$47,"M"))</f>
      </c>
      <c r="G72" s="33">
        <f>IF($A72="","",COUNTIFS($C$8:$C$47,$A72,G$8:G$47,"D")+COUNTIFS($C$8:$C$47,$A72,G$8:G$47,"M"))</f>
      </c>
      <c r="H72" s="33">
        <f>IF($A72="","",COUNTIFS($C$8:$C$47,$A72,H$8:H$47,"D")+COUNTIFS($C$8:$C$47,$A72,H$8:H$47,"M"))</f>
      </c>
      <c r="I72" s="33">
        <f>IF($A72="","",COUNTIFS($C$8:$C$47,$A72,I$8:I$47,"D")+COUNTIFS($C$8:$C$47,$A72,I$8:I$47,"M"))</f>
      </c>
      <c r="J72" s="33">
        <f>IF($A72="","",COUNTIFS($C$8:$C$47,$A72,J$8:J$47,"D")+COUNTIFS($C$8:$C$47,$A72,J$8:J$47,"M"))</f>
      </c>
      <c r="K72" s="33">
        <f>IF($A72="","",COUNTIFS($C$8:$C$47,$A72,K$8:K$47,"D")+COUNTIFS($C$8:$C$47,$A72,K$8:K$47,"M"))</f>
      </c>
      <c r="L72" s="33">
        <f>IF($A72="","",COUNTIFS($C$8:$C$47,$A72,L$8:L$47,"D")+COUNTIFS($C$8:$C$47,$A72,L$8:L$47,"M"))</f>
      </c>
      <c r="M72" s="33">
        <f>IF($A72="","",COUNTIFS($C$8:$C$47,$A72,M$8:M$47,"D")+COUNTIFS($C$8:$C$47,$A72,M$8:M$47,"M"))</f>
      </c>
      <c r="N72" s="33">
        <f>IF($A72="","",COUNTIFS($C$8:$C$47,$A72,N$8:N$47,"D")+COUNTIFS($C$8:$C$47,$A72,N$8:N$47,"M"))</f>
      </c>
      <c r="O72" s="33">
        <f>IF($A72="","",COUNTIFS($C$8:$C$47,$A72,O$8:O$47,"D")+COUNTIFS($C$8:$C$47,$A72,O$8:O$47,"M"))</f>
      </c>
      <c r="P72" s="33">
        <f>IF($A72="","",COUNTIFS($C$8:$C$47,$A72,P$8:P$47,"D")+COUNTIFS($C$8:$C$47,$A72,P$8:P$47,"M"))</f>
      </c>
      <c r="Q72" s="33">
        <f>IF($A72="","",COUNTIFS($C$8:$C$47,$A72,Q$8:Q$47,"D")+COUNTIFS($C$8:$C$47,$A72,Q$8:Q$47,"M"))</f>
      </c>
      <c r="R72" s="33">
        <f>IF($A72="","",COUNTIFS($C$8:$C$47,$A72,R$8:R$47,"D")+COUNTIFS($C$8:$C$47,$A72,R$8:R$47,"M"))</f>
      </c>
      <c r="S72" s="33">
        <f>IF($A72="","",COUNTIFS($C$8:$C$47,$A72,S$8:S$47,"D")+COUNTIFS($C$8:$C$47,$A72,S$8:S$47,"M"))</f>
      </c>
      <c r="T72" s="33">
        <f>IF($A72="","",COUNTIFS($C$8:$C$47,$A72,T$8:T$47,"D")+COUNTIFS($C$8:$C$47,$A72,T$8:T$47,"M"))</f>
      </c>
      <c r="U72" s="33">
        <f>IF($A72="","",COUNTIFS($C$8:$C$47,$A72,U$8:U$47,"D")+COUNTIFS($C$8:$C$47,$A72,U$8:U$47,"M"))</f>
      </c>
      <c r="V72" s="33">
        <f>IF($A72="","",COUNTIFS($C$8:$C$47,$A72,V$8:V$47,"D")+COUNTIFS($C$8:$C$47,$A72,V$8:V$47,"M"))</f>
      </c>
      <c r="W72" s="33">
        <f>IF($A72="","",COUNTIFS($C$8:$C$47,$A72,W$8:W$47,"D")+COUNTIFS($C$8:$C$47,$A72,W$8:W$47,"M"))</f>
      </c>
      <c r="X72" s="33">
        <f>IF($A72="","",COUNTIFS($C$8:$C$47,$A72,X$8:X$47,"D")+COUNTIFS($C$8:$C$47,$A72,X$8:X$47,"M"))</f>
      </c>
      <c r="Y72" s="33">
        <f>IF($A72="","",COUNTIFS($C$8:$C$47,$A72,Y$8:Y$47,"D")+COUNTIFS($C$8:$C$47,$A72,Y$8:Y$47,"M"))</f>
      </c>
      <c r="Z72" s="33">
        <f>IF($A72="","",COUNTIFS($C$8:$C$47,$A72,Z$8:Z$47,"D")+COUNTIFS($C$8:$C$47,$A72,Z$8:Z$47,"M"))</f>
      </c>
      <c r="AA72" s="33">
        <f>IF($A72="","",COUNTIFS($C$8:$C$47,$A72,AA$8:AA$47,"D")+COUNTIFS($C$8:$C$47,$A72,AA$8:AA$47,"M"))</f>
      </c>
      <c r="AB72" s="33">
        <f>IF($A72="","",COUNTIFS($C$8:$C$47,$A72,AB$8:AB$47,"D")+COUNTIFS($C$8:$C$47,$A72,AB$8:AB$47,"M"))</f>
      </c>
      <c r="AC72" s="33">
        <f>IF($A72="","",COUNTIFS($C$8:$C$47,$A72,AC$8:AC$47,"D")+COUNTIFS($C$8:$C$47,$A72,AC$8:AC$47,"M"))</f>
      </c>
      <c r="AD72" s="33">
        <f>IF($A72="","",COUNTIFS($C$8:$C$47,$A72,AD$8:AD$47,"D")+COUNTIFS($C$8:$C$47,$A72,AD$8:AD$47,"M"))</f>
      </c>
      <c r="AE72" s="33">
        <f>IF($A72="","",COUNTIFS($C$8:$C$47,$A72,AE$8:AE$47,"D")+COUNTIFS($C$8:$C$47,$A72,AE$8:AE$47,"M"))</f>
      </c>
      <c r="AF72" s="34">
        <f>IF($A72="","",COUNTIF(D72:AE72,"&lt;"&amp;$B72))</f>
      </c>
    </row>
    <row r="73" spans="1:32" x14ac:dyDescent="0.25">
      <c r="A73" s="13">
        <f>IF('Sites &amp; posts'!$C$14="","",'Sites &amp; posts'!$C$14)</f>
      </c>
      <c r="B73" s="14">
        <f>IF($A73="","",'Sites &amp; posts'!$E$14)</f>
      </c>
      <c r="C73" s="13">
        <f>IF($A73="","","Afternoon")</f>
      </c>
      <c r="D73" s="33">
        <f>IF($A73="","",COUNTIFS($C$8:$C$47,$A73,D$8:D$47,"A"))</f>
      </c>
      <c r="E73" s="33">
        <f>IF($A73="","",COUNTIFS($C$8:$C$47,$A73,E$8:E$47,"A"))</f>
      </c>
      <c r="F73" s="33">
        <f>IF($A73="","",COUNTIFS($C$8:$C$47,$A73,F$8:F$47,"A"))</f>
      </c>
      <c r="G73" s="33">
        <f>IF($A73="","",COUNTIFS($C$8:$C$47,$A73,G$8:G$47,"A"))</f>
      </c>
      <c r="H73" s="33">
        <f>IF($A73="","",COUNTIFS($C$8:$C$47,$A73,H$8:H$47,"A"))</f>
      </c>
      <c r="I73" s="33">
        <f>IF($A73="","",COUNTIFS($C$8:$C$47,$A73,I$8:I$47,"A"))</f>
      </c>
      <c r="J73" s="33">
        <f>IF($A73="","",COUNTIFS($C$8:$C$47,$A73,J$8:J$47,"A"))</f>
      </c>
      <c r="K73" s="33">
        <f>IF($A73="","",COUNTIFS($C$8:$C$47,$A73,K$8:K$47,"A"))</f>
      </c>
      <c r="L73" s="33">
        <f>IF($A73="","",COUNTIFS($C$8:$C$47,$A73,L$8:L$47,"A"))</f>
      </c>
      <c r="M73" s="33">
        <f>IF($A73="","",COUNTIFS($C$8:$C$47,$A73,M$8:M$47,"A"))</f>
      </c>
      <c r="N73" s="33">
        <f>IF($A73="","",COUNTIFS($C$8:$C$47,$A73,N$8:N$47,"A"))</f>
      </c>
      <c r="O73" s="33">
        <f>IF($A73="","",COUNTIFS($C$8:$C$47,$A73,O$8:O$47,"A"))</f>
      </c>
      <c r="P73" s="33">
        <f>IF($A73="","",COUNTIFS($C$8:$C$47,$A73,P$8:P$47,"A"))</f>
      </c>
      <c r="Q73" s="33">
        <f>IF($A73="","",COUNTIFS($C$8:$C$47,$A73,Q$8:Q$47,"A"))</f>
      </c>
      <c r="R73" s="33">
        <f>IF($A73="","",COUNTIFS($C$8:$C$47,$A73,R$8:R$47,"A"))</f>
      </c>
      <c r="S73" s="33">
        <f>IF($A73="","",COUNTIFS($C$8:$C$47,$A73,S$8:S$47,"A"))</f>
      </c>
      <c r="T73" s="33">
        <f>IF($A73="","",COUNTIFS($C$8:$C$47,$A73,T$8:T$47,"A"))</f>
      </c>
      <c r="U73" s="33">
        <f>IF($A73="","",COUNTIFS($C$8:$C$47,$A73,U$8:U$47,"A"))</f>
      </c>
      <c r="V73" s="33">
        <f>IF($A73="","",COUNTIFS($C$8:$C$47,$A73,V$8:V$47,"A"))</f>
      </c>
      <c r="W73" s="33">
        <f>IF($A73="","",COUNTIFS($C$8:$C$47,$A73,W$8:W$47,"A"))</f>
      </c>
      <c r="X73" s="33">
        <f>IF($A73="","",COUNTIFS($C$8:$C$47,$A73,X$8:X$47,"A"))</f>
      </c>
      <c r="Y73" s="33">
        <f>IF($A73="","",COUNTIFS($C$8:$C$47,$A73,Y$8:Y$47,"A"))</f>
      </c>
      <c r="Z73" s="33">
        <f>IF($A73="","",COUNTIFS($C$8:$C$47,$A73,Z$8:Z$47,"A"))</f>
      </c>
      <c r="AA73" s="33">
        <f>IF($A73="","",COUNTIFS($C$8:$C$47,$A73,AA$8:AA$47,"A"))</f>
      </c>
      <c r="AB73" s="33">
        <f>IF($A73="","",COUNTIFS($C$8:$C$47,$A73,AB$8:AB$47,"A"))</f>
      </c>
      <c r="AC73" s="33">
        <f>IF($A73="","",COUNTIFS($C$8:$C$47,$A73,AC$8:AC$47,"A"))</f>
      </c>
      <c r="AD73" s="33">
        <f>IF($A73="","",COUNTIFS($C$8:$C$47,$A73,AD$8:AD$47,"A"))</f>
      </c>
      <c r="AE73" s="33">
        <f>IF($A73="","",COUNTIFS($C$8:$C$47,$A73,AE$8:AE$47,"A"))</f>
      </c>
      <c r="AF73" s="34">
        <f>IF($A73="","",COUNTIF(D73:AE73,"&lt;"&amp;$B73))</f>
      </c>
    </row>
    <row r="74" spans="1:32" x14ac:dyDescent="0.25">
      <c r="A74" s="13">
        <f>IF('Sites &amp; posts'!$C$14="","",'Sites &amp; posts'!$C$14)</f>
      </c>
      <c r="B74" s="14">
        <f>IF($A74="","",'Sites &amp; posts'!$F$14)</f>
      </c>
      <c r="C74" s="13">
        <f>IF($A74="","","Night")</f>
      </c>
      <c r="D74" s="33">
        <f>IF($A74="","",COUNTIFS($C$8:$C$47,$A74,D$8:D$47,"N"))</f>
      </c>
      <c r="E74" s="33">
        <f>IF($A74="","",COUNTIFS($C$8:$C$47,$A74,E$8:E$47,"N"))</f>
      </c>
      <c r="F74" s="33">
        <f>IF($A74="","",COUNTIFS($C$8:$C$47,$A74,F$8:F$47,"N"))</f>
      </c>
      <c r="G74" s="33">
        <f>IF($A74="","",COUNTIFS($C$8:$C$47,$A74,G$8:G$47,"N"))</f>
      </c>
      <c r="H74" s="33">
        <f>IF($A74="","",COUNTIFS($C$8:$C$47,$A74,H$8:H$47,"N"))</f>
      </c>
      <c r="I74" s="33">
        <f>IF($A74="","",COUNTIFS($C$8:$C$47,$A74,I$8:I$47,"N"))</f>
      </c>
      <c r="J74" s="33">
        <f>IF($A74="","",COUNTIFS($C$8:$C$47,$A74,J$8:J$47,"N"))</f>
      </c>
      <c r="K74" s="33">
        <f>IF($A74="","",COUNTIFS($C$8:$C$47,$A74,K$8:K$47,"N"))</f>
      </c>
      <c r="L74" s="33">
        <f>IF($A74="","",COUNTIFS($C$8:$C$47,$A74,L$8:L$47,"N"))</f>
      </c>
      <c r="M74" s="33">
        <f>IF($A74="","",COUNTIFS($C$8:$C$47,$A74,M$8:M$47,"N"))</f>
      </c>
      <c r="N74" s="33">
        <f>IF($A74="","",COUNTIFS($C$8:$C$47,$A74,N$8:N$47,"N"))</f>
      </c>
      <c r="O74" s="33">
        <f>IF($A74="","",COUNTIFS($C$8:$C$47,$A74,O$8:O$47,"N"))</f>
      </c>
      <c r="P74" s="33">
        <f>IF($A74="","",COUNTIFS($C$8:$C$47,$A74,P$8:P$47,"N"))</f>
      </c>
      <c r="Q74" s="33">
        <f>IF($A74="","",COUNTIFS($C$8:$C$47,$A74,Q$8:Q$47,"N"))</f>
      </c>
      <c r="R74" s="33">
        <f>IF($A74="","",COUNTIFS($C$8:$C$47,$A74,R$8:R$47,"N"))</f>
      </c>
      <c r="S74" s="33">
        <f>IF($A74="","",COUNTIFS($C$8:$C$47,$A74,S$8:S$47,"N"))</f>
      </c>
      <c r="T74" s="33">
        <f>IF($A74="","",COUNTIFS($C$8:$C$47,$A74,T$8:T$47,"N"))</f>
      </c>
      <c r="U74" s="33">
        <f>IF($A74="","",COUNTIFS($C$8:$C$47,$A74,U$8:U$47,"N"))</f>
      </c>
      <c r="V74" s="33">
        <f>IF($A74="","",COUNTIFS($C$8:$C$47,$A74,V$8:V$47,"N"))</f>
      </c>
      <c r="W74" s="33">
        <f>IF($A74="","",COUNTIFS($C$8:$C$47,$A74,W$8:W$47,"N"))</f>
      </c>
      <c r="X74" s="33">
        <f>IF($A74="","",COUNTIFS($C$8:$C$47,$A74,X$8:X$47,"N"))</f>
      </c>
      <c r="Y74" s="33">
        <f>IF($A74="","",COUNTIFS($C$8:$C$47,$A74,Y$8:Y$47,"N"))</f>
      </c>
      <c r="Z74" s="33">
        <f>IF($A74="","",COUNTIFS($C$8:$C$47,$A74,Z$8:Z$47,"N"))</f>
      </c>
      <c r="AA74" s="33">
        <f>IF($A74="","",COUNTIFS($C$8:$C$47,$A74,AA$8:AA$47,"N"))</f>
      </c>
      <c r="AB74" s="33">
        <f>IF($A74="","",COUNTIFS($C$8:$C$47,$A74,AB$8:AB$47,"N"))</f>
      </c>
      <c r="AC74" s="33">
        <f>IF($A74="","",COUNTIFS($C$8:$C$47,$A74,AC$8:AC$47,"N"))</f>
      </c>
      <c r="AD74" s="33">
        <f>IF($A74="","",COUNTIFS($C$8:$C$47,$A74,AD$8:AD$47,"N"))</f>
      </c>
      <c r="AE74" s="33">
        <f>IF($A74="","",COUNTIFS($C$8:$C$47,$A74,AE$8:AE$47,"N"))</f>
      </c>
      <c r="AF74" s="34">
        <f>IF($A74="","",COUNTIF(D74:AE74,"&lt;"&amp;$B74))</f>
      </c>
    </row>
    <row r="75" spans="1:32" x14ac:dyDescent="0.25">
      <c r="A75" s="13">
        <f>IF('Sites &amp; posts'!$C$15="","",'Sites &amp; posts'!$C$15)</f>
      </c>
      <c r="B75" s="14">
        <f>IF($A75="","",'Sites &amp; posts'!$D$15)</f>
      </c>
      <c r="C75" s="13">
        <f>IF($A75="","","Day / morning")</f>
      </c>
      <c r="D75" s="33">
        <f>IF($A75="","",COUNTIFS($C$8:$C$47,$A75,D$8:D$47,"D")+COUNTIFS($C$8:$C$47,$A75,D$8:D$47,"M"))</f>
      </c>
      <c r="E75" s="33">
        <f>IF($A75="","",COUNTIFS($C$8:$C$47,$A75,E$8:E$47,"D")+COUNTIFS($C$8:$C$47,$A75,E$8:E$47,"M"))</f>
      </c>
      <c r="F75" s="33">
        <f>IF($A75="","",COUNTIFS($C$8:$C$47,$A75,F$8:F$47,"D")+COUNTIFS($C$8:$C$47,$A75,F$8:F$47,"M"))</f>
      </c>
      <c r="G75" s="33">
        <f>IF($A75="","",COUNTIFS($C$8:$C$47,$A75,G$8:G$47,"D")+COUNTIFS($C$8:$C$47,$A75,G$8:G$47,"M"))</f>
      </c>
      <c r="H75" s="33">
        <f>IF($A75="","",COUNTIFS($C$8:$C$47,$A75,H$8:H$47,"D")+COUNTIFS($C$8:$C$47,$A75,H$8:H$47,"M"))</f>
      </c>
      <c r="I75" s="33">
        <f>IF($A75="","",COUNTIFS($C$8:$C$47,$A75,I$8:I$47,"D")+COUNTIFS($C$8:$C$47,$A75,I$8:I$47,"M"))</f>
      </c>
      <c r="J75" s="33">
        <f>IF($A75="","",COUNTIFS($C$8:$C$47,$A75,J$8:J$47,"D")+COUNTIFS($C$8:$C$47,$A75,J$8:J$47,"M"))</f>
      </c>
      <c r="K75" s="33">
        <f>IF($A75="","",COUNTIFS($C$8:$C$47,$A75,K$8:K$47,"D")+COUNTIFS($C$8:$C$47,$A75,K$8:K$47,"M"))</f>
      </c>
      <c r="L75" s="33">
        <f>IF($A75="","",COUNTIFS($C$8:$C$47,$A75,L$8:L$47,"D")+COUNTIFS($C$8:$C$47,$A75,L$8:L$47,"M"))</f>
      </c>
      <c r="M75" s="33">
        <f>IF($A75="","",COUNTIFS($C$8:$C$47,$A75,M$8:M$47,"D")+COUNTIFS($C$8:$C$47,$A75,M$8:M$47,"M"))</f>
      </c>
      <c r="N75" s="33">
        <f>IF($A75="","",COUNTIFS($C$8:$C$47,$A75,N$8:N$47,"D")+COUNTIFS($C$8:$C$47,$A75,N$8:N$47,"M"))</f>
      </c>
      <c r="O75" s="33">
        <f>IF($A75="","",COUNTIFS($C$8:$C$47,$A75,O$8:O$47,"D")+COUNTIFS($C$8:$C$47,$A75,O$8:O$47,"M"))</f>
      </c>
      <c r="P75" s="33">
        <f>IF($A75="","",COUNTIFS($C$8:$C$47,$A75,P$8:P$47,"D")+COUNTIFS($C$8:$C$47,$A75,P$8:P$47,"M"))</f>
      </c>
      <c r="Q75" s="33">
        <f>IF($A75="","",COUNTIFS($C$8:$C$47,$A75,Q$8:Q$47,"D")+COUNTIFS($C$8:$C$47,$A75,Q$8:Q$47,"M"))</f>
      </c>
      <c r="R75" s="33">
        <f>IF($A75="","",COUNTIFS($C$8:$C$47,$A75,R$8:R$47,"D")+COUNTIFS($C$8:$C$47,$A75,R$8:R$47,"M"))</f>
      </c>
      <c r="S75" s="33">
        <f>IF($A75="","",COUNTIFS($C$8:$C$47,$A75,S$8:S$47,"D")+COUNTIFS($C$8:$C$47,$A75,S$8:S$47,"M"))</f>
      </c>
      <c r="T75" s="33">
        <f>IF($A75="","",COUNTIFS($C$8:$C$47,$A75,T$8:T$47,"D")+COUNTIFS($C$8:$C$47,$A75,T$8:T$47,"M"))</f>
      </c>
      <c r="U75" s="33">
        <f>IF($A75="","",COUNTIFS($C$8:$C$47,$A75,U$8:U$47,"D")+COUNTIFS($C$8:$C$47,$A75,U$8:U$47,"M"))</f>
      </c>
      <c r="V75" s="33">
        <f>IF($A75="","",COUNTIFS($C$8:$C$47,$A75,V$8:V$47,"D")+COUNTIFS($C$8:$C$47,$A75,V$8:V$47,"M"))</f>
      </c>
      <c r="W75" s="33">
        <f>IF($A75="","",COUNTIFS($C$8:$C$47,$A75,W$8:W$47,"D")+COUNTIFS($C$8:$C$47,$A75,W$8:W$47,"M"))</f>
      </c>
      <c r="X75" s="33">
        <f>IF($A75="","",COUNTIFS($C$8:$C$47,$A75,X$8:X$47,"D")+COUNTIFS($C$8:$C$47,$A75,X$8:X$47,"M"))</f>
      </c>
      <c r="Y75" s="33">
        <f>IF($A75="","",COUNTIFS($C$8:$C$47,$A75,Y$8:Y$47,"D")+COUNTIFS($C$8:$C$47,$A75,Y$8:Y$47,"M"))</f>
      </c>
      <c r="Z75" s="33">
        <f>IF($A75="","",COUNTIFS($C$8:$C$47,$A75,Z$8:Z$47,"D")+COUNTIFS($C$8:$C$47,$A75,Z$8:Z$47,"M"))</f>
      </c>
      <c r="AA75" s="33">
        <f>IF($A75="","",COUNTIFS($C$8:$C$47,$A75,AA$8:AA$47,"D")+COUNTIFS($C$8:$C$47,$A75,AA$8:AA$47,"M"))</f>
      </c>
      <c r="AB75" s="33">
        <f>IF($A75="","",COUNTIFS($C$8:$C$47,$A75,AB$8:AB$47,"D")+COUNTIFS($C$8:$C$47,$A75,AB$8:AB$47,"M"))</f>
      </c>
      <c r="AC75" s="33">
        <f>IF($A75="","",COUNTIFS($C$8:$C$47,$A75,AC$8:AC$47,"D")+COUNTIFS($C$8:$C$47,$A75,AC$8:AC$47,"M"))</f>
      </c>
      <c r="AD75" s="33">
        <f>IF($A75="","",COUNTIFS($C$8:$C$47,$A75,AD$8:AD$47,"D")+COUNTIFS($C$8:$C$47,$A75,AD$8:AD$47,"M"))</f>
      </c>
      <c r="AE75" s="33">
        <f>IF($A75="","",COUNTIFS($C$8:$C$47,$A75,AE$8:AE$47,"D")+COUNTIFS($C$8:$C$47,$A75,AE$8:AE$47,"M"))</f>
      </c>
      <c r="AF75" s="34">
        <f>IF($A75="","",COUNTIF(D75:AE75,"&lt;"&amp;$B75))</f>
      </c>
    </row>
    <row r="76" spans="1:32" x14ac:dyDescent="0.25">
      <c r="A76" s="13">
        <f>IF('Sites &amp; posts'!$C$15="","",'Sites &amp; posts'!$C$15)</f>
      </c>
      <c r="B76" s="14">
        <f>IF($A76="","",'Sites &amp; posts'!$E$15)</f>
      </c>
      <c r="C76" s="13">
        <f>IF($A76="","","Afternoon")</f>
      </c>
      <c r="D76" s="33">
        <f>IF($A76="","",COUNTIFS($C$8:$C$47,$A76,D$8:D$47,"A"))</f>
      </c>
      <c r="E76" s="33">
        <f>IF($A76="","",COUNTIFS($C$8:$C$47,$A76,E$8:E$47,"A"))</f>
      </c>
      <c r="F76" s="33">
        <f>IF($A76="","",COUNTIFS($C$8:$C$47,$A76,F$8:F$47,"A"))</f>
      </c>
      <c r="G76" s="33">
        <f>IF($A76="","",COUNTIFS($C$8:$C$47,$A76,G$8:G$47,"A"))</f>
      </c>
      <c r="H76" s="33">
        <f>IF($A76="","",COUNTIFS($C$8:$C$47,$A76,H$8:H$47,"A"))</f>
      </c>
      <c r="I76" s="33">
        <f>IF($A76="","",COUNTIFS($C$8:$C$47,$A76,I$8:I$47,"A"))</f>
      </c>
      <c r="J76" s="33">
        <f>IF($A76="","",COUNTIFS($C$8:$C$47,$A76,J$8:J$47,"A"))</f>
      </c>
      <c r="K76" s="33">
        <f>IF($A76="","",COUNTIFS($C$8:$C$47,$A76,K$8:K$47,"A"))</f>
      </c>
      <c r="L76" s="33">
        <f>IF($A76="","",COUNTIFS($C$8:$C$47,$A76,L$8:L$47,"A"))</f>
      </c>
      <c r="M76" s="33">
        <f>IF($A76="","",COUNTIFS($C$8:$C$47,$A76,M$8:M$47,"A"))</f>
      </c>
      <c r="N76" s="33">
        <f>IF($A76="","",COUNTIFS($C$8:$C$47,$A76,N$8:N$47,"A"))</f>
      </c>
      <c r="O76" s="33">
        <f>IF($A76="","",COUNTIFS($C$8:$C$47,$A76,O$8:O$47,"A"))</f>
      </c>
      <c r="P76" s="33">
        <f>IF($A76="","",COUNTIFS($C$8:$C$47,$A76,P$8:P$47,"A"))</f>
      </c>
      <c r="Q76" s="33">
        <f>IF($A76="","",COUNTIFS($C$8:$C$47,$A76,Q$8:Q$47,"A"))</f>
      </c>
      <c r="R76" s="33">
        <f>IF($A76="","",COUNTIFS($C$8:$C$47,$A76,R$8:R$47,"A"))</f>
      </c>
      <c r="S76" s="33">
        <f>IF($A76="","",COUNTIFS($C$8:$C$47,$A76,S$8:S$47,"A"))</f>
      </c>
      <c r="T76" s="33">
        <f>IF($A76="","",COUNTIFS($C$8:$C$47,$A76,T$8:T$47,"A"))</f>
      </c>
      <c r="U76" s="33">
        <f>IF($A76="","",COUNTIFS($C$8:$C$47,$A76,U$8:U$47,"A"))</f>
      </c>
      <c r="V76" s="33">
        <f>IF($A76="","",COUNTIFS($C$8:$C$47,$A76,V$8:V$47,"A"))</f>
      </c>
      <c r="W76" s="33">
        <f>IF($A76="","",COUNTIFS($C$8:$C$47,$A76,W$8:W$47,"A"))</f>
      </c>
      <c r="X76" s="33">
        <f>IF($A76="","",COUNTIFS($C$8:$C$47,$A76,X$8:X$47,"A"))</f>
      </c>
      <c r="Y76" s="33">
        <f>IF($A76="","",COUNTIFS($C$8:$C$47,$A76,Y$8:Y$47,"A"))</f>
      </c>
      <c r="Z76" s="33">
        <f>IF($A76="","",COUNTIFS($C$8:$C$47,$A76,Z$8:Z$47,"A"))</f>
      </c>
      <c r="AA76" s="33">
        <f>IF($A76="","",COUNTIFS($C$8:$C$47,$A76,AA$8:AA$47,"A"))</f>
      </c>
      <c r="AB76" s="33">
        <f>IF($A76="","",COUNTIFS($C$8:$C$47,$A76,AB$8:AB$47,"A"))</f>
      </c>
      <c r="AC76" s="33">
        <f>IF($A76="","",COUNTIFS($C$8:$C$47,$A76,AC$8:AC$47,"A"))</f>
      </c>
      <c r="AD76" s="33">
        <f>IF($A76="","",COUNTIFS($C$8:$C$47,$A76,AD$8:AD$47,"A"))</f>
      </c>
      <c r="AE76" s="33">
        <f>IF($A76="","",COUNTIFS($C$8:$C$47,$A76,AE$8:AE$47,"A"))</f>
      </c>
      <c r="AF76" s="34">
        <f>IF($A76="","",COUNTIF(D76:AE76,"&lt;"&amp;$B76))</f>
      </c>
    </row>
    <row r="77" spans="1:32" x14ac:dyDescent="0.25">
      <c r="A77" s="13">
        <f>IF('Sites &amp; posts'!$C$15="","",'Sites &amp; posts'!$C$15)</f>
      </c>
      <c r="B77" s="14">
        <f>IF($A77="","",'Sites &amp; posts'!$F$15)</f>
      </c>
      <c r="C77" s="13">
        <f>IF($A77="","","Night")</f>
      </c>
      <c r="D77" s="33">
        <f>IF($A77="","",COUNTIFS($C$8:$C$47,$A77,D$8:D$47,"N"))</f>
      </c>
      <c r="E77" s="33">
        <f>IF($A77="","",COUNTIFS($C$8:$C$47,$A77,E$8:E$47,"N"))</f>
      </c>
      <c r="F77" s="33">
        <f>IF($A77="","",COUNTIFS($C$8:$C$47,$A77,F$8:F$47,"N"))</f>
      </c>
      <c r="G77" s="33">
        <f>IF($A77="","",COUNTIFS($C$8:$C$47,$A77,G$8:G$47,"N"))</f>
      </c>
      <c r="H77" s="33">
        <f>IF($A77="","",COUNTIFS($C$8:$C$47,$A77,H$8:H$47,"N"))</f>
      </c>
      <c r="I77" s="33">
        <f>IF($A77="","",COUNTIFS($C$8:$C$47,$A77,I$8:I$47,"N"))</f>
      </c>
      <c r="J77" s="33">
        <f>IF($A77="","",COUNTIFS($C$8:$C$47,$A77,J$8:J$47,"N"))</f>
      </c>
      <c r="K77" s="33">
        <f>IF($A77="","",COUNTIFS($C$8:$C$47,$A77,K$8:K$47,"N"))</f>
      </c>
      <c r="L77" s="33">
        <f>IF($A77="","",COUNTIFS($C$8:$C$47,$A77,L$8:L$47,"N"))</f>
      </c>
      <c r="M77" s="33">
        <f>IF($A77="","",COUNTIFS($C$8:$C$47,$A77,M$8:M$47,"N"))</f>
      </c>
      <c r="N77" s="33">
        <f>IF($A77="","",COUNTIFS($C$8:$C$47,$A77,N$8:N$47,"N"))</f>
      </c>
      <c r="O77" s="33">
        <f>IF($A77="","",COUNTIFS($C$8:$C$47,$A77,O$8:O$47,"N"))</f>
      </c>
      <c r="P77" s="33">
        <f>IF($A77="","",COUNTIFS($C$8:$C$47,$A77,P$8:P$47,"N"))</f>
      </c>
      <c r="Q77" s="33">
        <f>IF($A77="","",COUNTIFS($C$8:$C$47,$A77,Q$8:Q$47,"N"))</f>
      </c>
      <c r="R77" s="33">
        <f>IF($A77="","",COUNTIFS($C$8:$C$47,$A77,R$8:R$47,"N"))</f>
      </c>
      <c r="S77" s="33">
        <f>IF($A77="","",COUNTIFS($C$8:$C$47,$A77,S$8:S$47,"N"))</f>
      </c>
      <c r="T77" s="33">
        <f>IF($A77="","",COUNTIFS($C$8:$C$47,$A77,T$8:T$47,"N"))</f>
      </c>
      <c r="U77" s="33">
        <f>IF($A77="","",COUNTIFS($C$8:$C$47,$A77,U$8:U$47,"N"))</f>
      </c>
      <c r="V77" s="33">
        <f>IF($A77="","",COUNTIFS($C$8:$C$47,$A77,V$8:V$47,"N"))</f>
      </c>
      <c r="W77" s="33">
        <f>IF($A77="","",COUNTIFS($C$8:$C$47,$A77,W$8:W$47,"N"))</f>
      </c>
      <c r="X77" s="33">
        <f>IF($A77="","",COUNTIFS($C$8:$C$47,$A77,X$8:X$47,"N"))</f>
      </c>
      <c r="Y77" s="33">
        <f>IF($A77="","",COUNTIFS($C$8:$C$47,$A77,Y$8:Y$47,"N"))</f>
      </c>
      <c r="Z77" s="33">
        <f>IF($A77="","",COUNTIFS($C$8:$C$47,$A77,Z$8:Z$47,"N"))</f>
      </c>
      <c r="AA77" s="33">
        <f>IF($A77="","",COUNTIFS($C$8:$C$47,$A77,AA$8:AA$47,"N"))</f>
      </c>
      <c r="AB77" s="33">
        <f>IF($A77="","",COUNTIFS($C$8:$C$47,$A77,AB$8:AB$47,"N"))</f>
      </c>
      <c r="AC77" s="33">
        <f>IF($A77="","",COUNTIFS($C$8:$C$47,$A77,AC$8:AC$47,"N"))</f>
      </c>
      <c r="AD77" s="33">
        <f>IF($A77="","",COUNTIFS($C$8:$C$47,$A77,AD$8:AD$47,"N"))</f>
      </c>
      <c r="AE77" s="33">
        <f>IF($A77="","",COUNTIFS($C$8:$C$47,$A77,AE$8:AE$47,"N"))</f>
      </c>
      <c r="AF77" s="34">
        <f>IF($A77="","",COUNTIF(D77:AE77,"&lt;"&amp;$B77))</f>
      </c>
    </row>
    <row r="78" spans="1:32" x14ac:dyDescent="0.25">
      <c r="A78" s="13">
        <f>IF('Sites &amp; posts'!$C$16="","",'Sites &amp; posts'!$C$16)</f>
      </c>
      <c r="B78" s="14">
        <f>IF($A78="","",'Sites &amp; posts'!$D$16)</f>
      </c>
      <c r="C78" s="13">
        <f>IF($A78="","","Day / morning")</f>
      </c>
      <c r="D78" s="33">
        <f>IF($A78="","",COUNTIFS($C$8:$C$47,$A78,D$8:D$47,"D")+COUNTIFS($C$8:$C$47,$A78,D$8:D$47,"M"))</f>
      </c>
      <c r="E78" s="33">
        <f>IF($A78="","",COUNTIFS($C$8:$C$47,$A78,E$8:E$47,"D")+COUNTIFS($C$8:$C$47,$A78,E$8:E$47,"M"))</f>
      </c>
      <c r="F78" s="33">
        <f>IF($A78="","",COUNTIFS($C$8:$C$47,$A78,F$8:F$47,"D")+COUNTIFS($C$8:$C$47,$A78,F$8:F$47,"M"))</f>
      </c>
      <c r="G78" s="33">
        <f>IF($A78="","",COUNTIFS($C$8:$C$47,$A78,G$8:G$47,"D")+COUNTIFS($C$8:$C$47,$A78,G$8:G$47,"M"))</f>
      </c>
      <c r="H78" s="33">
        <f>IF($A78="","",COUNTIFS($C$8:$C$47,$A78,H$8:H$47,"D")+COUNTIFS($C$8:$C$47,$A78,H$8:H$47,"M"))</f>
      </c>
      <c r="I78" s="33">
        <f>IF($A78="","",COUNTIFS($C$8:$C$47,$A78,I$8:I$47,"D")+COUNTIFS($C$8:$C$47,$A78,I$8:I$47,"M"))</f>
      </c>
      <c r="J78" s="33">
        <f>IF($A78="","",COUNTIFS($C$8:$C$47,$A78,J$8:J$47,"D")+COUNTIFS($C$8:$C$47,$A78,J$8:J$47,"M"))</f>
      </c>
      <c r="K78" s="33">
        <f>IF($A78="","",COUNTIFS($C$8:$C$47,$A78,K$8:K$47,"D")+COUNTIFS($C$8:$C$47,$A78,K$8:K$47,"M"))</f>
      </c>
      <c r="L78" s="33">
        <f>IF($A78="","",COUNTIFS($C$8:$C$47,$A78,L$8:L$47,"D")+COUNTIFS($C$8:$C$47,$A78,L$8:L$47,"M"))</f>
      </c>
      <c r="M78" s="33">
        <f>IF($A78="","",COUNTIFS($C$8:$C$47,$A78,M$8:M$47,"D")+COUNTIFS($C$8:$C$47,$A78,M$8:M$47,"M"))</f>
      </c>
      <c r="N78" s="33">
        <f>IF($A78="","",COUNTIFS($C$8:$C$47,$A78,N$8:N$47,"D")+COUNTIFS($C$8:$C$47,$A78,N$8:N$47,"M"))</f>
      </c>
      <c r="O78" s="33">
        <f>IF($A78="","",COUNTIFS($C$8:$C$47,$A78,O$8:O$47,"D")+COUNTIFS($C$8:$C$47,$A78,O$8:O$47,"M"))</f>
      </c>
      <c r="P78" s="33">
        <f>IF($A78="","",COUNTIFS($C$8:$C$47,$A78,P$8:P$47,"D")+COUNTIFS($C$8:$C$47,$A78,P$8:P$47,"M"))</f>
      </c>
      <c r="Q78" s="33">
        <f>IF($A78="","",COUNTIFS($C$8:$C$47,$A78,Q$8:Q$47,"D")+COUNTIFS($C$8:$C$47,$A78,Q$8:Q$47,"M"))</f>
      </c>
      <c r="R78" s="33">
        <f>IF($A78="","",COUNTIFS($C$8:$C$47,$A78,R$8:R$47,"D")+COUNTIFS($C$8:$C$47,$A78,R$8:R$47,"M"))</f>
      </c>
      <c r="S78" s="33">
        <f>IF($A78="","",COUNTIFS($C$8:$C$47,$A78,S$8:S$47,"D")+COUNTIFS($C$8:$C$47,$A78,S$8:S$47,"M"))</f>
      </c>
      <c r="T78" s="33">
        <f>IF($A78="","",COUNTIFS($C$8:$C$47,$A78,T$8:T$47,"D")+COUNTIFS($C$8:$C$47,$A78,T$8:T$47,"M"))</f>
      </c>
      <c r="U78" s="33">
        <f>IF($A78="","",COUNTIFS($C$8:$C$47,$A78,U$8:U$47,"D")+COUNTIFS($C$8:$C$47,$A78,U$8:U$47,"M"))</f>
      </c>
      <c r="V78" s="33">
        <f>IF($A78="","",COUNTIFS($C$8:$C$47,$A78,V$8:V$47,"D")+COUNTIFS($C$8:$C$47,$A78,V$8:V$47,"M"))</f>
      </c>
      <c r="W78" s="33">
        <f>IF($A78="","",COUNTIFS($C$8:$C$47,$A78,W$8:W$47,"D")+COUNTIFS($C$8:$C$47,$A78,W$8:W$47,"M"))</f>
      </c>
      <c r="X78" s="33">
        <f>IF($A78="","",COUNTIFS($C$8:$C$47,$A78,X$8:X$47,"D")+COUNTIFS($C$8:$C$47,$A78,X$8:X$47,"M"))</f>
      </c>
      <c r="Y78" s="33">
        <f>IF($A78="","",COUNTIFS($C$8:$C$47,$A78,Y$8:Y$47,"D")+COUNTIFS($C$8:$C$47,$A78,Y$8:Y$47,"M"))</f>
      </c>
      <c r="Z78" s="33">
        <f>IF($A78="","",COUNTIFS($C$8:$C$47,$A78,Z$8:Z$47,"D")+COUNTIFS($C$8:$C$47,$A78,Z$8:Z$47,"M"))</f>
      </c>
      <c r="AA78" s="33">
        <f>IF($A78="","",COUNTIFS($C$8:$C$47,$A78,AA$8:AA$47,"D")+COUNTIFS($C$8:$C$47,$A78,AA$8:AA$47,"M"))</f>
      </c>
      <c r="AB78" s="33">
        <f>IF($A78="","",COUNTIFS($C$8:$C$47,$A78,AB$8:AB$47,"D")+COUNTIFS($C$8:$C$47,$A78,AB$8:AB$47,"M"))</f>
      </c>
      <c r="AC78" s="33">
        <f>IF($A78="","",COUNTIFS($C$8:$C$47,$A78,AC$8:AC$47,"D")+COUNTIFS($C$8:$C$47,$A78,AC$8:AC$47,"M"))</f>
      </c>
      <c r="AD78" s="33">
        <f>IF($A78="","",COUNTIFS($C$8:$C$47,$A78,AD$8:AD$47,"D")+COUNTIFS($C$8:$C$47,$A78,AD$8:AD$47,"M"))</f>
      </c>
      <c r="AE78" s="33">
        <f>IF($A78="","",COUNTIFS($C$8:$C$47,$A78,AE$8:AE$47,"D")+COUNTIFS($C$8:$C$47,$A78,AE$8:AE$47,"M"))</f>
      </c>
      <c r="AF78" s="34">
        <f>IF($A78="","",COUNTIF(D78:AE78,"&lt;"&amp;$B78))</f>
      </c>
    </row>
    <row r="79" spans="1:32" x14ac:dyDescent="0.25">
      <c r="A79" s="13">
        <f>IF('Sites &amp; posts'!$C$16="","",'Sites &amp; posts'!$C$16)</f>
      </c>
      <c r="B79" s="14">
        <f>IF($A79="","",'Sites &amp; posts'!$E$16)</f>
      </c>
      <c r="C79" s="13">
        <f>IF($A79="","","Afternoon")</f>
      </c>
      <c r="D79" s="33">
        <f>IF($A79="","",COUNTIFS($C$8:$C$47,$A79,D$8:D$47,"A"))</f>
      </c>
      <c r="E79" s="33">
        <f>IF($A79="","",COUNTIFS($C$8:$C$47,$A79,E$8:E$47,"A"))</f>
      </c>
      <c r="F79" s="33">
        <f>IF($A79="","",COUNTIFS($C$8:$C$47,$A79,F$8:F$47,"A"))</f>
      </c>
      <c r="G79" s="33">
        <f>IF($A79="","",COUNTIFS($C$8:$C$47,$A79,G$8:G$47,"A"))</f>
      </c>
      <c r="H79" s="33">
        <f>IF($A79="","",COUNTIFS($C$8:$C$47,$A79,H$8:H$47,"A"))</f>
      </c>
      <c r="I79" s="33">
        <f>IF($A79="","",COUNTIFS($C$8:$C$47,$A79,I$8:I$47,"A"))</f>
      </c>
      <c r="J79" s="33">
        <f>IF($A79="","",COUNTIFS($C$8:$C$47,$A79,J$8:J$47,"A"))</f>
      </c>
      <c r="K79" s="33">
        <f>IF($A79="","",COUNTIFS($C$8:$C$47,$A79,K$8:K$47,"A"))</f>
      </c>
      <c r="L79" s="33">
        <f>IF($A79="","",COUNTIFS($C$8:$C$47,$A79,L$8:L$47,"A"))</f>
      </c>
      <c r="M79" s="33">
        <f>IF($A79="","",COUNTIFS($C$8:$C$47,$A79,M$8:M$47,"A"))</f>
      </c>
      <c r="N79" s="33">
        <f>IF($A79="","",COUNTIFS($C$8:$C$47,$A79,N$8:N$47,"A"))</f>
      </c>
      <c r="O79" s="33">
        <f>IF($A79="","",COUNTIFS($C$8:$C$47,$A79,O$8:O$47,"A"))</f>
      </c>
      <c r="P79" s="33">
        <f>IF($A79="","",COUNTIFS($C$8:$C$47,$A79,P$8:P$47,"A"))</f>
      </c>
      <c r="Q79" s="33">
        <f>IF($A79="","",COUNTIFS($C$8:$C$47,$A79,Q$8:Q$47,"A"))</f>
      </c>
      <c r="R79" s="33">
        <f>IF($A79="","",COUNTIFS($C$8:$C$47,$A79,R$8:R$47,"A"))</f>
      </c>
      <c r="S79" s="33">
        <f>IF($A79="","",COUNTIFS($C$8:$C$47,$A79,S$8:S$47,"A"))</f>
      </c>
      <c r="T79" s="33">
        <f>IF($A79="","",COUNTIFS($C$8:$C$47,$A79,T$8:T$47,"A"))</f>
      </c>
      <c r="U79" s="33">
        <f>IF($A79="","",COUNTIFS($C$8:$C$47,$A79,U$8:U$47,"A"))</f>
      </c>
      <c r="V79" s="33">
        <f>IF($A79="","",COUNTIFS($C$8:$C$47,$A79,V$8:V$47,"A"))</f>
      </c>
      <c r="W79" s="33">
        <f>IF($A79="","",COUNTIFS($C$8:$C$47,$A79,W$8:W$47,"A"))</f>
      </c>
      <c r="X79" s="33">
        <f>IF($A79="","",COUNTIFS($C$8:$C$47,$A79,X$8:X$47,"A"))</f>
      </c>
      <c r="Y79" s="33">
        <f>IF($A79="","",COUNTIFS($C$8:$C$47,$A79,Y$8:Y$47,"A"))</f>
      </c>
      <c r="Z79" s="33">
        <f>IF($A79="","",COUNTIFS($C$8:$C$47,$A79,Z$8:Z$47,"A"))</f>
      </c>
      <c r="AA79" s="33">
        <f>IF($A79="","",COUNTIFS($C$8:$C$47,$A79,AA$8:AA$47,"A"))</f>
      </c>
      <c r="AB79" s="33">
        <f>IF($A79="","",COUNTIFS($C$8:$C$47,$A79,AB$8:AB$47,"A"))</f>
      </c>
      <c r="AC79" s="33">
        <f>IF($A79="","",COUNTIFS($C$8:$C$47,$A79,AC$8:AC$47,"A"))</f>
      </c>
      <c r="AD79" s="33">
        <f>IF($A79="","",COUNTIFS($C$8:$C$47,$A79,AD$8:AD$47,"A"))</f>
      </c>
      <c r="AE79" s="33">
        <f>IF($A79="","",COUNTIFS($C$8:$C$47,$A79,AE$8:AE$47,"A"))</f>
      </c>
      <c r="AF79" s="34">
        <f>IF($A79="","",COUNTIF(D79:AE79,"&lt;"&amp;$B79))</f>
      </c>
    </row>
    <row r="80" spans="1:32" x14ac:dyDescent="0.25">
      <c r="A80" s="13">
        <f>IF('Sites &amp; posts'!$C$16="","",'Sites &amp; posts'!$C$16)</f>
      </c>
      <c r="B80" s="14">
        <f>IF($A80="","",'Sites &amp; posts'!$F$16)</f>
      </c>
      <c r="C80" s="13">
        <f>IF($A80="","","Night")</f>
      </c>
      <c r="D80" s="33">
        <f>IF($A80="","",COUNTIFS($C$8:$C$47,$A80,D$8:D$47,"N"))</f>
      </c>
      <c r="E80" s="33">
        <f>IF($A80="","",COUNTIFS($C$8:$C$47,$A80,E$8:E$47,"N"))</f>
      </c>
      <c r="F80" s="33">
        <f>IF($A80="","",COUNTIFS($C$8:$C$47,$A80,F$8:F$47,"N"))</f>
      </c>
      <c r="G80" s="33">
        <f>IF($A80="","",COUNTIFS($C$8:$C$47,$A80,G$8:G$47,"N"))</f>
      </c>
      <c r="H80" s="33">
        <f>IF($A80="","",COUNTIFS($C$8:$C$47,$A80,H$8:H$47,"N"))</f>
      </c>
      <c r="I80" s="33">
        <f>IF($A80="","",COUNTIFS($C$8:$C$47,$A80,I$8:I$47,"N"))</f>
      </c>
      <c r="J80" s="33">
        <f>IF($A80="","",COUNTIFS($C$8:$C$47,$A80,J$8:J$47,"N"))</f>
      </c>
      <c r="K80" s="33">
        <f>IF($A80="","",COUNTIFS($C$8:$C$47,$A80,K$8:K$47,"N"))</f>
      </c>
      <c r="L80" s="33">
        <f>IF($A80="","",COUNTIFS($C$8:$C$47,$A80,L$8:L$47,"N"))</f>
      </c>
      <c r="M80" s="33">
        <f>IF($A80="","",COUNTIFS($C$8:$C$47,$A80,M$8:M$47,"N"))</f>
      </c>
      <c r="N80" s="33">
        <f>IF($A80="","",COUNTIFS($C$8:$C$47,$A80,N$8:N$47,"N"))</f>
      </c>
      <c r="O80" s="33">
        <f>IF($A80="","",COUNTIFS($C$8:$C$47,$A80,O$8:O$47,"N"))</f>
      </c>
      <c r="P80" s="33">
        <f>IF($A80="","",COUNTIFS($C$8:$C$47,$A80,P$8:P$47,"N"))</f>
      </c>
      <c r="Q80" s="33">
        <f>IF($A80="","",COUNTIFS($C$8:$C$47,$A80,Q$8:Q$47,"N"))</f>
      </c>
      <c r="R80" s="33">
        <f>IF($A80="","",COUNTIFS($C$8:$C$47,$A80,R$8:R$47,"N"))</f>
      </c>
      <c r="S80" s="33">
        <f>IF($A80="","",COUNTIFS($C$8:$C$47,$A80,S$8:S$47,"N"))</f>
      </c>
      <c r="T80" s="33">
        <f>IF($A80="","",COUNTIFS($C$8:$C$47,$A80,T$8:T$47,"N"))</f>
      </c>
      <c r="U80" s="33">
        <f>IF($A80="","",COUNTIFS($C$8:$C$47,$A80,U$8:U$47,"N"))</f>
      </c>
      <c r="V80" s="33">
        <f>IF($A80="","",COUNTIFS($C$8:$C$47,$A80,V$8:V$47,"N"))</f>
      </c>
      <c r="W80" s="33">
        <f>IF($A80="","",COUNTIFS($C$8:$C$47,$A80,W$8:W$47,"N"))</f>
      </c>
      <c r="X80" s="33">
        <f>IF($A80="","",COUNTIFS($C$8:$C$47,$A80,X$8:X$47,"N"))</f>
      </c>
      <c r="Y80" s="33">
        <f>IF($A80="","",COUNTIFS($C$8:$C$47,$A80,Y$8:Y$47,"N"))</f>
      </c>
      <c r="Z80" s="33">
        <f>IF($A80="","",COUNTIFS($C$8:$C$47,$A80,Z$8:Z$47,"N"))</f>
      </c>
      <c r="AA80" s="33">
        <f>IF($A80="","",COUNTIFS($C$8:$C$47,$A80,AA$8:AA$47,"N"))</f>
      </c>
      <c r="AB80" s="33">
        <f>IF($A80="","",COUNTIFS($C$8:$C$47,$A80,AB$8:AB$47,"N"))</f>
      </c>
      <c r="AC80" s="33">
        <f>IF($A80="","",COUNTIFS($C$8:$C$47,$A80,AC$8:AC$47,"N"))</f>
      </c>
      <c r="AD80" s="33">
        <f>IF($A80="","",COUNTIFS($C$8:$C$47,$A80,AD$8:AD$47,"N"))</f>
      </c>
      <c r="AE80" s="33">
        <f>IF($A80="","",COUNTIFS($C$8:$C$47,$A80,AE$8:AE$47,"N"))</f>
      </c>
      <c r="AF80" s="34">
        <f>IF($A80="","",COUNTIF(D80:AE80,"&lt;"&amp;$B80))</f>
      </c>
    </row>
    <row r="82" spans="1:32" x14ac:dyDescent="0.25">
      <c r="A82" s="19" t="s">
        <v>118</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1:32"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5" spans="1:1" x14ac:dyDescent="0.25">
      <c r="A85" s="20" t="s">
        <v>43</v>
      </c>
    </row>
  </sheetData>
  <mergeCells count="14">
    <mergeCell ref="A1:AE1"/>
    <mergeCell ref="A2:AE2"/>
    <mergeCell ref="B4:C4"/>
    <mergeCell ref="E4:L4"/>
    <mergeCell ref="N4:W4"/>
    <mergeCell ref="X4:Y4"/>
    <mergeCell ref="A5:C5"/>
    <mergeCell ref="A6:A7"/>
    <mergeCell ref="B6:B7"/>
    <mergeCell ref="C6:C7"/>
    <mergeCell ref="AF6:AF7"/>
    <mergeCell ref="AG6:AG7"/>
    <mergeCell ref="A49:Q49"/>
    <mergeCell ref="A82:AF83"/>
  </mergeCells>
  <conditionalFormatting sqref="D8:AE47">
    <cfRule type="cellIs" dxfId="13" priority="1" operator="equal">
      <formula>"D"</formula>
    </cfRule>
    <cfRule type="cellIs" dxfId="14" priority="2" operator="equal">
      <formula>"M"</formula>
    </cfRule>
    <cfRule type="cellIs" dxfId="15" priority="3" operator="equal">
      <formula>"A"</formula>
    </cfRule>
    <cfRule type="cellIs" dxfId="16" priority="4" operator="equal">
      <formula>"N"</formula>
    </cfRule>
    <cfRule type="cellIs" dxfId="17" priority="5" operator="equal">
      <formula>"-"</formula>
    </cfRule>
  </conditionalFormatting>
  <conditionalFormatting sqref="D51:AE80">
    <cfRule type="expression" dxfId="18" priority="1">
      <formula>AND($A51&lt;&gt;"",D51&lt;$B51)</formula>
    </cfRule>
    <cfRule type="expression" dxfId="19" priority="2">
      <formula>AND($A51&lt;&gt;"",$B51&gt;0)</formula>
    </cfRule>
  </conditionalFormatting>
  <conditionalFormatting sqref="AF51:AF80">
    <cfRule type="cellIs" dxfId="20" priority="1" operator="greaterThan">
      <formula>0</formula>
    </cfRule>
  </conditionalFormatting>
  <dataValidations count="4">
    <dataValidation type="list" allowBlank="1" sqref="B10:B47">
      <formula1>"A,B,C,D,E"</formula1>
    </dataValidation>
    <dataValidation type="list" allowBlank="1" sqref="B8:B47">
      <formula1>"A,B,C,D,E"</formula1>
    </dataValidation>
    <dataValidation type="list" allowBlank="1" sqref="C10:C47">
      <formula1>'Sites &amp; posts'!$C$7:$C$16</formula1>
    </dataValidation>
    <dataValidation type="list" allowBlank="1" sqref="C8:C47">
      <formula1>'Sites &amp; posts'!$C$7:$C$16</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pane ySplit="6" topLeftCell="A7" activePane="bottomLeft" state="frozen"/>
      <selection pane="bottomLeft"/>
    </sheetView>
  </sheetViews>
  <sheetFormatPr defaultRowHeight="15" outlineLevelRow="0" outlineLevelCol="0" x14ac:dyDescent="55"/>
  <cols>
    <col min="1" max="1" width="22" customWidth="1"/>
    <col min="2" max="2" width="8" customWidth="1"/>
    <col min="4" max="4" width="14" customWidth="1"/>
    <col min="5" max="5" width="12" customWidth="1"/>
    <col min="6" max="6" width="16" customWidth="1"/>
    <col min="7" max="7" width="13" customWidth="1"/>
    <col min="8" max="8" width="12" customWidth="1"/>
  </cols>
  <sheetData>
    <row r="1" ht="30" customHeight="1" spans="1:8" x14ac:dyDescent="0.25">
      <c r="A1" s="1" t="s">
        <v>119</v>
      </c>
      <c r="B1" s="1"/>
      <c r="C1" s="1"/>
      <c r="D1" s="1"/>
      <c r="E1" s="1"/>
      <c r="F1" s="1"/>
      <c r="G1" s="1"/>
      <c r="H1" s="1"/>
    </row>
    <row r="2" ht="20" customHeight="1" spans="1:8" x14ac:dyDescent="0.25">
      <c r="A2" s="2" t="s">
        <v>120</v>
      </c>
      <c r="B2" s="2"/>
      <c r="C2" s="2"/>
      <c r="D2" s="2"/>
      <c r="E2" s="2"/>
      <c r="F2" s="2"/>
      <c r="G2" s="2"/>
      <c r="H2" s="2"/>
    </row>
    <row r="3" ht="8" customHeight="1" x14ac:dyDescent="0.25"/>
    <row r="4" ht="40" customHeight="1" spans="1:8" x14ac:dyDescent="0.25">
      <c r="A4" s="19" t="s">
        <v>121</v>
      </c>
      <c r="B4" s="19"/>
      <c r="C4" s="19"/>
      <c r="D4" s="19"/>
      <c r="E4" s="19"/>
      <c r="F4" s="19"/>
      <c r="G4" s="19"/>
      <c r="H4" s="19"/>
    </row>
    <row r="6" ht="42" customHeight="1" spans="1:8" x14ac:dyDescent="0.25">
      <c r="A6" s="3" t="s">
        <v>108</v>
      </c>
      <c r="B6" s="3" t="s">
        <v>109</v>
      </c>
      <c r="C6" s="3" t="s">
        <v>110</v>
      </c>
      <c r="D6" s="3" t="s">
        <v>122</v>
      </c>
      <c r="E6" s="3" t="s">
        <v>123</v>
      </c>
      <c r="F6" s="3" t="s">
        <v>124</v>
      </c>
      <c r="G6" s="3" t="s">
        <v>125</v>
      </c>
      <c r="H6" s="3" t="s">
        <v>126</v>
      </c>
    </row>
    <row r="7" spans="1:8" x14ac:dyDescent="0.25">
      <c r="A7" s="13">
        <f>IF('4-week roster'!$A8="","",'4-week roster'!$A8)</f>
      </c>
      <c r="B7" s="14">
        <f>IF($A7="","",'4-week roster'!$B8)</f>
      </c>
      <c r="C7" s="14">
        <f>IF($A7="","",COUNTIF('4-week roster'!$D8:$AE8,"D")+COUNTIF('4-week roster'!$D8:$AE8,"M")+COUNTIF('4-week roster'!$D8:$AE8,"A")+COUNTIF('4-week roster'!$D8:$AE8,"N"))</f>
      </c>
      <c r="D7" s="14">
        <f>IF($A7="","",(COUNTIF('4-week roster'!$D8:$AE8,"D")+COUNTIF('4-week roster'!$D8:$AE8,"M")+COUNTIF('4-week roster'!$D8:$AE8,"A"))*Setup!$B$15)</f>
      </c>
      <c r="E7" s="14">
        <f>IF($A7="","",COUNTIF('4-week roster'!$D8:$AE8,"N")*Setup!$B$15)</f>
      </c>
      <c r="F7" s="14">
        <f>IF($A7="","",(COUNTIFS('4-week roster'!$D8:$AE8,"D",'4-week roster'!$D$5:$AE$5,1)+COUNTIFS('4-week roster'!$D8:$AE8,"M",'4-week roster'!$D$5:$AE$5,1)+COUNTIFS('4-week roster'!$D8:$AE8,"A",'4-week roster'!$D$5:$AE$5,1)+COUNTIFS('4-week roster'!$D8:$AE8,"N",'4-week roster'!$D$5:$AE$5,1))*Setup!$B$15)</f>
      </c>
      <c r="G7" s="14">
        <f>IF($A7="","",$D7+$E7)</f>
      </c>
      <c r="H7" s="35">
        <f>IF($A7="","",ROUND($G7/4,1))</f>
      </c>
    </row>
    <row r="8" spans="1:8" x14ac:dyDescent="0.25">
      <c r="A8" s="16">
        <f>IF('4-week roster'!$A9="","",'4-week roster'!$A9)</f>
      </c>
      <c r="B8" s="17">
        <f>IF($A8="","",'4-week roster'!$B9)</f>
      </c>
      <c r="C8" s="17">
        <f>IF($A8="","",COUNTIF('4-week roster'!$D9:$AE9,"D")+COUNTIF('4-week roster'!$D9:$AE9,"M")+COUNTIF('4-week roster'!$D9:$AE9,"A")+COUNTIF('4-week roster'!$D9:$AE9,"N"))</f>
      </c>
      <c r="D8" s="17">
        <f>IF($A8="","",(COUNTIF('4-week roster'!$D9:$AE9,"D")+COUNTIF('4-week roster'!$D9:$AE9,"M")+COUNTIF('4-week roster'!$D9:$AE9,"A"))*Setup!$B$15)</f>
      </c>
      <c r="E8" s="17">
        <f>IF($A8="","",COUNTIF('4-week roster'!$D9:$AE9,"N")*Setup!$B$15)</f>
      </c>
      <c r="F8" s="17">
        <f>IF($A8="","",(COUNTIFS('4-week roster'!$D9:$AE9,"D",'4-week roster'!$D$5:$AE$5,1)+COUNTIFS('4-week roster'!$D9:$AE9,"M",'4-week roster'!$D$5:$AE$5,1)+COUNTIFS('4-week roster'!$D9:$AE9,"A",'4-week roster'!$D$5:$AE$5,1)+COUNTIFS('4-week roster'!$D9:$AE9,"N",'4-week roster'!$D$5:$AE$5,1))*Setup!$B$15)</f>
      </c>
      <c r="G8" s="17">
        <f>IF($A8="","",$D8+$E8)</f>
      </c>
      <c r="H8" s="36">
        <f>IF($A8="","",ROUND($G8/4,1))</f>
      </c>
    </row>
    <row r="9" spans="1:8" x14ac:dyDescent="0.25">
      <c r="A9" s="13">
        <f>IF('4-week roster'!$A10="","",'4-week roster'!$A10)</f>
      </c>
      <c r="B9" s="14">
        <f>IF($A9="","",'4-week roster'!$B10)</f>
      </c>
      <c r="C9" s="14">
        <f>IF($A9="","",COUNTIF('4-week roster'!$D10:$AE10,"D")+COUNTIF('4-week roster'!$D10:$AE10,"M")+COUNTIF('4-week roster'!$D10:$AE10,"A")+COUNTIF('4-week roster'!$D10:$AE10,"N"))</f>
      </c>
      <c r="D9" s="14">
        <f>IF($A9="","",(COUNTIF('4-week roster'!$D10:$AE10,"D")+COUNTIF('4-week roster'!$D10:$AE10,"M")+COUNTIF('4-week roster'!$D10:$AE10,"A"))*Setup!$B$15)</f>
      </c>
      <c r="E9" s="14">
        <f>IF($A9="","",COUNTIF('4-week roster'!$D10:$AE10,"N")*Setup!$B$15)</f>
      </c>
      <c r="F9" s="14">
        <f>IF($A9="","",(COUNTIFS('4-week roster'!$D10:$AE10,"D",'4-week roster'!$D$5:$AE$5,1)+COUNTIFS('4-week roster'!$D10:$AE10,"M",'4-week roster'!$D$5:$AE$5,1)+COUNTIFS('4-week roster'!$D10:$AE10,"A",'4-week roster'!$D$5:$AE$5,1)+COUNTIFS('4-week roster'!$D10:$AE10,"N",'4-week roster'!$D$5:$AE$5,1))*Setup!$B$15)</f>
      </c>
      <c r="G9" s="14">
        <f>IF($A9="","",$D9+$E9)</f>
      </c>
      <c r="H9" s="35">
        <f>IF($A9="","",ROUND($G9/4,1))</f>
      </c>
    </row>
    <row r="10" spans="1:8" x14ac:dyDescent="0.25">
      <c r="A10" s="16">
        <f>IF('4-week roster'!$A11="","",'4-week roster'!$A11)</f>
      </c>
      <c r="B10" s="17">
        <f>IF($A10="","",'4-week roster'!$B11)</f>
      </c>
      <c r="C10" s="17">
        <f>IF($A10="","",COUNTIF('4-week roster'!$D11:$AE11,"D")+COUNTIF('4-week roster'!$D11:$AE11,"M")+COUNTIF('4-week roster'!$D11:$AE11,"A")+COUNTIF('4-week roster'!$D11:$AE11,"N"))</f>
      </c>
      <c r="D10" s="17">
        <f>IF($A10="","",(COUNTIF('4-week roster'!$D11:$AE11,"D")+COUNTIF('4-week roster'!$D11:$AE11,"M")+COUNTIF('4-week roster'!$D11:$AE11,"A"))*Setup!$B$15)</f>
      </c>
      <c r="E10" s="17">
        <f>IF($A10="","",COUNTIF('4-week roster'!$D11:$AE11,"N")*Setup!$B$15)</f>
      </c>
      <c r="F10" s="17">
        <f>IF($A10="","",(COUNTIFS('4-week roster'!$D11:$AE11,"D",'4-week roster'!$D$5:$AE$5,1)+COUNTIFS('4-week roster'!$D11:$AE11,"M",'4-week roster'!$D$5:$AE$5,1)+COUNTIFS('4-week roster'!$D11:$AE11,"A",'4-week roster'!$D$5:$AE$5,1)+COUNTIFS('4-week roster'!$D11:$AE11,"N",'4-week roster'!$D$5:$AE$5,1))*Setup!$B$15)</f>
      </c>
      <c r="G10" s="17">
        <f>IF($A10="","",$D10+$E10)</f>
      </c>
      <c r="H10" s="36">
        <f>IF($A10="","",ROUND($G10/4,1))</f>
      </c>
    </row>
    <row r="11" spans="1:8" x14ac:dyDescent="0.25">
      <c r="A11" s="13">
        <f>IF('4-week roster'!$A12="","",'4-week roster'!$A12)</f>
      </c>
      <c r="B11" s="14">
        <f>IF($A11="","",'4-week roster'!$B12)</f>
      </c>
      <c r="C11" s="14">
        <f>IF($A11="","",COUNTIF('4-week roster'!$D12:$AE12,"D")+COUNTIF('4-week roster'!$D12:$AE12,"M")+COUNTIF('4-week roster'!$D12:$AE12,"A")+COUNTIF('4-week roster'!$D12:$AE12,"N"))</f>
      </c>
      <c r="D11" s="14">
        <f>IF($A11="","",(COUNTIF('4-week roster'!$D12:$AE12,"D")+COUNTIF('4-week roster'!$D12:$AE12,"M")+COUNTIF('4-week roster'!$D12:$AE12,"A"))*Setup!$B$15)</f>
      </c>
      <c r="E11" s="14">
        <f>IF($A11="","",COUNTIF('4-week roster'!$D12:$AE12,"N")*Setup!$B$15)</f>
      </c>
      <c r="F11" s="14">
        <f>IF($A11="","",(COUNTIFS('4-week roster'!$D12:$AE12,"D",'4-week roster'!$D$5:$AE$5,1)+COUNTIFS('4-week roster'!$D12:$AE12,"M",'4-week roster'!$D$5:$AE$5,1)+COUNTIFS('4-week roster'!$D12:$AE12,"A",'4-week roster'!$D$5:$AE$5,1)+COUNTIFS('4-week roster'!$D12:$AE12,"N",'4-week roster'!$D$5:$AE$5,1))*Setup!$B$15)</f>
      </c>
      <c r="G11" s="14">
        <f>IF($A11="","",$D11+$E11)</f>
      </c>
      <c r="H11" s="35">
        <f>IF($A11="","",ROUND($G11/4,1))</f>
      </c>
    </row>
    <row r="12" spans="1:8" x14ac:dyDescent="0.25">
      <c r="A12" s="16">
        <f>IF('4-week roster'!$A13="","",'4-week roster'!$A13)</f>
      </c>
      <c r="B12" s="17">
        <f>IF($A12="","",'4-week roster'!$B13)</f>
      </c>
      <c r="C12" s="17">
        <f>IF($A12="","",COUNTIF('4-week roster'!$D13:$AE13,"D")+COUNTIF('4-week roster'!$D13:$AE13,"M")+COUNTIF('4-week roster'!$D13:$AE13,"A")+COUNTIF('4-week roster'!$D13:$AE13,"N"))</f>
      </c>
      <c r="D12" s="17">
        <f>IF($A12="","",(COUNTIF('4-week roster'!$D13:$AE13,"D")+COUNTIF('4-week roster'!$D13:$AE13,"M")+COUNTIF('4-week roster'!$D13:$AE13,"A"))*Setup!$B$15)</f>
      </c>
      <c r="E12" s="17">
        <f>IF($A12="","",COUNTIF('4-week roster'!$D13:$AE13,"N")*Setup!$B$15)</f>
      </c>
      <c r="F12" s="17">
        <f>IF($A12="","",(COUNTIFS('4-week roster'!$D13:$AE13,"D",'4-week roster'!$D$5:$AE$5,1)+COUNTIFS('4-week roster'!$D13:$AE13,"M",'4-week roster'!$D$5:$AE$5,1)+COUNTIFS('4-week roster'!$D13:$AE13,"A",'4-week roster'!$D$5:$AE$5,1)+COUNTIFS('4-week roster'!$D13:$AE13,"N",'4-week roster'!$D$5:$AE$5,1))*Setup!$B$15)</f>
      </c>
      <c r="G12" s="17">
        <f>IF($A12="","",$D12+$E12)</f>
      </c>
      <c r="H12" s="36">
        <f>IF($A12="","",ROUND($G12/4,1))</f>
      </c>
    </row>
    <row r="13" spans="1:8" x14ac:dyDescent="0.25">
      <c r="A13" s="13">
        <f>IF('4-week roster'!$A14="","",'4-week roster'!$A14)</f>
      </c>
      <c r="B13" s="14">
        <f>IF($A13="","",'4-week roster'!$B14)</f>
      </c>
      <c r="C13" s="14">
        <f>IF($A13="","",COUNTIF('4-week roster'!$D14:$AE14,"D")+COUNTIF('4-week roster'!$D14:$AE14,"M")+COUNTIF('4-week roster'!$D14:$AE14,"A")+COUNTIF('4-week roster'!$D14:$AE14,"N"))</f>
      </c>
      <c r="D13" s="14">
        <f>IF($A13="","",(COUNTIF('4-week roster'!$D14:$AE14,"D")+COUNTIF('4-week roster'!$D14:$AE14,"M")+COUNTIF('4-week roster'!$D14:$AE14,"A"))*Setup!$B$15)</f>
      </c>
      <c r="E13" s="14">
        <f>IF($A13="","",COUNTIF('4-week roster'!$D14:$AE14,"N")*Setup!$B$15)</f>
      </c>
      <c r="F13" s="14">
        <f>IF($A13="","",(COUNTIFS('4-week roster'!$D14:$AE14,"D",'4-week roster'!$D$5:$AE$5,1)+COUNTIFS('4-week roster'!$D14:$AE14,"M",'4-week roster'!$D$5:$AE$5,1)+COUNTIFS('4-week roster'!$D14:$AE14,"A",'4-week roster'!$D$5:$AE$5,1)+COUNTIFS('4-week roster'!$D14:$AE14,"N",'4-week roster'!$D$5:$AE$5,1))*Setup!$B$15)</f>
      </c>
      <c r="G13" s="14">
        <f>IF($A13="","",$D13+$E13)</f>
      </c>
      <c r="H13" s="35">
        <f>IF($A13="","",ROUND($G13/4,1))</f>
      </c>
    </row>
    <row r="14" spans="1:8" x14ac:dyDescent="0.25">
      <c r="A14" s="16">
        <f>IF('4-week roster'!$A15="","",'4-week roster'!$A15)</f>
      </c>
      <c r="B14" s="17">
        <f>IF($A14="","",'4-week roster'!$B15)</f>
      </c>
      <c r="C14" s="17">
        <f>IF($A14="","",COUNTIF('4-week roster'!$D15:$AE15,"D")+COUNTIF('4-week roster'!$D15:$AE15,"M")+COUNTIF('4-week roster'!$D15:$AE15,"A")+COUNTIF('4-week roster'!$D15:$AE15,"N"))</f>
      </c>
      <c r="D14" s="17">
        <f>IF($A14="","",(COUNTIF('4-week roster'!$D15:$AE15,"D")+COUNTIF('4-week roster'!$D15:$AE15,"M")+COUNTIF('4-week roster'!$D15:$AE15,"A"))*Setup!$B$15)</f>
      </c>
      <c r="E14" s="17">
        <f>IF($A14="","",COUNTIF('4-week roster'!$D15:$AE15,"N")*Setup!$B$15)</f>
      </c>
      <c r="F14" s="17">
        <f>IF($A14="","",(COUNTIFS('4-week roster'!$D15:$AE15,"D",'4-week roster'!$D$5:$AE$5,1)+COUNTIFS('4-week roster'!$D15:$AE15,"M",'4-week roster'!$D$5:$AE$5,1)+COUNTIFS('4-week roster'!$D15:$AE15,"A",'4-week roster'!$D$5:$AE$5,1)+COUNTIFS('4-week roster'!$D15:$AE15,"N",'4-week roster'!$D$5:$AE$5,1))*Setup!$B$15)</f>
      </c>
      <c r="G14" s="17">
        <f>IF($A14="","",$D14+$E14)</f>
      </c>
      <c r="H14" s="36">
        <f>IF($A14="","",ROUND($G14/4,1))</f>
      </c>
    </row>
    <row r="15" spans="1:8" x14ac:dyDescent="0.25">
      <c r="A15" s="13">
        <f>IF('4-week roster'!$A16="","",'4-week roster'!$A16)</f>
      </c>
      <c r="B15" s="14">
        <f>IF($A15="","",'4-week roster'!$B16)</f>
      </c>
      <c r="C15" s="14">
        <f>IF($A15="","",COUNTIF('4-week roster'!$D16:$AE16,"D")+COUNTIF('4-week roster'!$D16:$AE16,"M")+COUNTIF('4-week roster'!$D16:$AE16,"A")+COUNTIF('4-week roster'!$D16:$AE16,"N"))</f>
      </c>
      <c r="D15" s="14">
        <f>IF($A15="","",(COUNTIF('4-week roster'!$D16:$AE16,"D")+COUNTIF('4-week roster'!$D16:$AE16,"M")+COUNTIF('4-week roster'!$D16:$AE16,"A"))*Setup!$B$15)</f>
      </c>
      <c r="E15" s="14">
        <f>IF($A15="","",COUNTIF('4-week roster'!$D16:$AE16,"N")*Setup!$B$15)</f>
      </c>
      <c r="F15" s="14">
        <f>IF($A15="","",(COUNTIFS('4-week roster'!$D16:$AE16,"D",'4-week roster'!$D$5:$AE$5,1)+COUNTIFS('4-week roster'!$D16:$AE16,"M",'4-week roster'!$D$5:$AE$5,1)+COUNTIFS('4-week roster'!$D16:$AE16,"A",'4-week roster'!$D$5:$AE$5,1)+COUNTIFS('4-week roster'!$D16:$AE16,"N",'4-week roster'!$D$5:$AE$5,1))*Setup!$B$15)</f>
      </c>
      <c r="G15" s="14">
        <f>IF($A15="","",$D15+$E15)</f>
      </c>
      <c r="H15" s="35">
        <f>IF($A15="","",ROUND($G15/4,1))</f>
      </c>
    </row>
    <row r="16" spans="1:8" x14ac:dyDescent="0.25">
      <c r="A16" s="16">
        <f>IF('4-week roster'!$A17="","",'4-week roster'!$A17)</f>
      </c>
      <c r="B16" s="17">
        <f>IF($A16="","",'4-week roster'!$B17)</f>
      </c>
      <c r="C16" s="17">
        <f>IF($A16="","",COUNTIF('4-week roster'!$D17:$AE17,"D")+COUNTIF('4-week roster'!$D17:$AE17,"M")+COUNTIF('4-week roster'!$D17:$AE17,"A")+COUNTIF('4-week roster'!$D17:$AE17,"N"))</f>
      </c>
      <c r="D16" s="17">
        <f>IF($A16="","",(COUNTIF('4-week roster'!$D17:$AE17,"D")+COUNTIF('4-week roster'!$D17:$AE17,"M")+COUNTIF('4-week roster'!$D17:$AE17,"A"))*Setup!$B$15)</f>
      </c>
      <c r="E16" s="17">
        <f>IF($A16="","",COUNTIF('4-week roster'!$D17:$AE17,"N")*Setup!$B$15)</f>
      </c>
      <c r="F16" s="17">
        <f>IF($A16="","",(COUNTIFS('4-week roster'!$D17:$AE17,"D",'4-week roster'!$D$5:$AE$5,1)+COUNTIFS('4-week roster'!$D17:$AE17,"M",'4-week roster'!$D$5:$AE$5,1)+COUNTIFS('4-week roster'!$D17:$AE17,"A",'4-week roster'!$D$5:$AE$5,1)+COUNTIFS('4-week roster'!$D17:$AE17,"N",'4-week roster'!$D$5:$AE$5,1))*Setup!$B$15)</f>
      </c>
      <c r="G16" s="17">
        <f>IF($A16="","",$D16+$E16)</f>
      </c>
      <c r="H16" s="36">
        <f>IF($A16="","",ROUND($G16/4,1))</f>
      </c>
    </row>
    <row r="17" spans="1:8" x14ac:dyDescent="0.25">
      <c r="A17" s="13">
        <f>IF('4-week roster'!$A18="","",'4-week roster'!$A18)</f>
      </c>
      <c r="B17" s="14">
        <f>IF($A17="","",'4-week roster'!$B18)</f>
      </c>
      <c r="C17" s="14">
        <f>IF($A17="","",COUNTIF('4-week roster'!$D18:$AE18,"D")+COUNTIF('4-week roster'!$D18:$AE18,"M")+COUNTIF('4-week roster'!$D18:$AE18,"A")+COUNTIF('4-week roster'!$D18:$AE18,"N"))</f>
      </c>
      <c r="D17" s="14">
        <f>IF($A17="","",(COUNTIF('4-week roster'!$D18:$AE18,"D")+COUNTIF('4-week roster'!$D18:$AE18,"M")+COUNTIF('4-week roster'!$D18:$AE18,"A"))*Setup!$B$15)</f>
      </c>
      <c r="E17" s="14">
        <f>IF($A17="","",COUNTIF('4-week roster'!$D18:$AE18,"N")*Setup!$B$15)</f>
      </c>
      <c r="F17" s="14">
        <f>IF($A17="","",(COUNTIFS('4-week roster'!$D18:$AE18,"D",'4-week roster'!$D$5:$AE$5,1)+COUNTIFS('4-week roster'!$D18:$AE18,"M",'4-week roster'!$D$5:$AE$5,1)+COUNTIFS('4-week roster'!$D18:$AE18,"A",'4-week roster'!$D$5:$AE$5,1)+COUNTIFS('4-week roster'!$D18:$AE18,"N",'4-week roster'!$D$5:$AE$5,1))*Setup!$B$15)</f>
      </c>
      <c r="G17" s="14">
        <f>IF($A17="","",$D17+$E17)</f>
      </c>
      <c r="H17" s="35">
        <f>IF($A17="","",ROUND($G17/4,1))</f>
      </c>
    </row>
    <row r="18" spans="1:8" x14ac:dyDescent="0.25">
      <c r="A18" s="16">
        <f>IF('4-week roster'!$A19="","",'4-week roster'!$A19)</f>
      </c>
      <c r="B18" s="17">
        <f>IF($A18="","",'4-week roster'!$B19)</f>
      </c>
      <c r="C18" s="17">
        <f>IF($A18="","",COUNTIF('4-week roster'!$D19:$AE19,"D")+COUNTIF('4-week roster'!$D19:$AE19,"M")+COUNTIF('4-week roster'!$D19:$AE19,"A")+COUNTIF('4-week roster'!$D19:$AE19,"N"))</f>
      </c>
      <c r="D18" s="17">
        <f>IF($A18="","",(COUNTIF('4-week roster'!$D19:$AE19,"D")+COUNTIF('4-week roster'!$D19:$AE19,"M")+COUNTIF('4-week roster'!$D19:$AE19,"A"))*Setup!$B$15)</f>
      </c>
      <c r="E18" s="17">
        <f>IF($A18="","",COUNTIF('4-week roster'!$D19:$AE19,"N")*Setup!$B$15)</f>
      </c>
      <c r="F18" s="17">
        <f>IF($A18="","",(COUNTIFS('4-week roster'!$D19:$AE19,"D",'4-week roster'!$D$5:$AE$5,1)+COUNTIFS('4-week roster'!$D19:$AE19,"M",'4-week roster'!$D$5:$AE$5,1)+COUNTIFS('4-week roster'!$D19:$AE19,"A",'4-week roster'!$D$5:$AE$5,1)+COUNTIFS('4-week roster'!$D19:$AE19,"N",'4-week roster'!$D$5:$AE$5,1))*Setup!$B$15)</f>
      </c>
      <c r="G18" s="17">
        <f>IF($A18="","",$D18+$E18)</f>
      </c>
      <c r="H18" s="36">
        <f>IF($A18="","",ROUND($G18/4,1))</f>
      </c>
    </row>
    <row r="19" spans="1:8" x14ac:dyDescent="0.25">
      <c r="A19" s="13">
        <f>IF('4-week roster'!$A20="","",'4-week roster'!$A20)</f>
      </c>
      <c r="B19" s="14">
        <f>IF($A19="","",'4-week roster'!$B20)</f>
      </c>
      <c r="C19" s="14">
        <f>IF($A19="","",COUNTIF('4-week roster'!$D20:$AE20,"D")+COUNTIF('4-week roster'!$D20:$AE20,"M")+COUNTIF('4-week roster'!$D20:$AE20,"A")+COUNTIF('4-week roster'!$D20:$AE20,"N"))</f>
      </c>
      <c r="D19" s="14">
        <f>IF($A19="","",(COUNTIF('4-week roster'!$D20:$AE20,"D")+COUNTIF('4-week roster'!$D20:$AE20,"M")+COUNTIF('4-week roster'!$D20:$AE20,"A"))*Setup!$B$15)</f>
      </c>
      <c r="E19" s="14">
        <f>IF($A19="","",COUNTIF('4-week roster'!$D20:$AE20,"N")*Setup!$B$15)</f>
      </c>
      <c r="F19" s="14">
        <f>IF($A19="","",(COUNTIFS('4-week roster'!$D20:$AE20,"D",'4-week roster'!$D$5:$AE$5,1)+COUNTIFS('4-week roster'!$D20:$AE20,"M",'4-week roster'!$D$5:$AE$5,1)+COUNTIFS('4-week roster'!$D20:$AE20,"A",'4-week roster'!$D$5:$AE$5,1)+COUNTIFS('4-week roster'!$D20:$AE20,"N",'4-week roster'!$D$5:$AE$5,1))*Setup!$B$15)</f>
      </c>
      <c r="G19" s="14">
        <f>IF($A19="","",$D19+$E19)</f>
      </c>
      <c r="H19" s="35">
        <f>IF($A19="","",ROUND($G19/4,1))</f>
      </c>
    </row>
    <row r="20" spans="1:8" x14ac:dyDescent="0.25">
      <c r="A20" s="16">
        <f>IF('4-week roster'!$A21="","",'4-week roster'!$A21)</f>
      </c>
      <c r="B20" s="17">
        <f>IF($A20="","",'4-week roster'!$B21)</f>
      </c>
      <c r="C20" s="17">
        <f>IF($A20="","",COUNTIF('4-week roster'!$D21:$AE21,"D")+COUNTIF('4-week roster'!$D21:$AE21,"M")+COUNTIF('4-week roster'!$D21:$AE21,"A")+COUNTIF('4-week roster'!$D21:$AE21,"N"))</f>
      </c>
      <c r="D20" s="17">
        <f>IF($A20="","",(COUNTIF('4-week roster'!$D21:$AE21,"D")+COUNTIF('4-week roster'!$D21:$AE21,"M")+COUNTIF('4-week roster'!$D21:$AE21,"A"))*Setup!$B$15)</f>
      </c>
      <c r="E20" s="17">
        <f>IF($A20="","",COUNTIF('4-week roster'!$D21:$AE21,"N")*Setup!$B$15)</f>
      </c>
      <c r="F20" s="17">
        <f>IF($A20="","",(COUNTIFS('4-week roster'!$D21:$AE21,"D",'4-week roster'!$D$5:$AE$5,1)+COUNTIFS('4-week roster'!$D21:$AE21,"M",'4-week roster'!$D$5:$AE$5,1)+COUNTIFS('4-week roster'!$D21:$AE21,"A",'4-week roster'!$D$5:$AE$5,1)+COUNTIFS('4-week roster'!$D21:$AE21,"N",'4-week roster'!$D$5:$AE$5,1))*Setup!$B$15)</f>
      </c>
      <c r="G20" s="17">
        <f>IF($A20="","",$D20+$E20)</f>
      </c>
      <c r="H20" s="36">
        <f>IF($A20="","",ROUND($G20/4,1))</f>
      </c>
    </row>
    <row r="21" spans="1:8" x14ac:dyDescent="0.25">
      <c r="A21" s="13">
        <f>IF('4-week roster'!$A22="","",'4-week roster'!$A22)</f>
      </c>
      <c r="B21" s="14">
        <f>IF($A21="","",'4-week roster'!$B22)</f>
      </c>
      <c r="C21" s="14">
        <f>IF($A21="","",COUNTIF('4-week roster'!$D22:$AE22,"D")+COUNTIF('4-week roster'!$D22:$AE22,"M")+COUNTIF('4-week roster'!$D22:$AE22,"A")+COUNTIF('4-week roster'!$D22:$AE22,"N"))</f>
      </c>
      <c r="D21" s="14">
        <f>IF($A21="","",(COUNTIF('4-week roster'!$D22:$AE22,"D")+COUNTIF('4-week roster'!$D22:$AE22,"M")+COUNTIF('4-week roster'!$D22:$AE22,"A"))*Setup!$B$15)</f>
      </c>
      <c r="E21" s="14">
        <f>IF($A21="","",COUNTIF('4-week roster'!$D22:$AE22,"N")*Setup!$B$15)</f>
      </c>
      <c r="F21" s="14">
        <f>IF($A21="","",(COUNTIFS('4-week roster'!$D22:$AE22,"D",'4-week roster'!$D$5:$AE$5,1)+COUNTIFS('4-week roster'!$D22:$AE22,"M",'4-week roster'!$D$5:$AE$5,1)+COUNTIFS('4-week roster'!$D22:$AE22,"A",'4-week roster'!$D$5:$AE$5,1)+COUNTIFS('4-week roster'!$D22:$AE22,"N",'4-week roster'!$D$5:$AE$5,1))*Setup!$B$15)</f>
      </c>
      <c r="G21" s="14">
        <f>IF($A21="","",$D21+$E21)</f>
      </c>
      <c r="H21" s="35">
        <f>IF($A21="","",ROUND($G21/4,1))</f>
      </c>
    </row>
    <row r="22" spans="1:8" x14ac:dyDescent="0.25">
      <c r="A22" s="16">
        <f>IF('4-week roster'!$A23="","",'4-week roster'!$A23)</f>
      </c>
      <c r="B22" s="17">
        <f>IF($A22="","",'4-week roster'!$B23)</f>
      </c>
      <c r="C22" s="17">
        <f>IF($A22="","",COUNTIF('4-week roster'!$D23:$AE23,"D")+COUNTIF('4-week roster'!$D23:$AE23,"M")+COUNTIF('4-week roster'!$D23:$AE23,"A")+COUNTIF('4-week roster'!$D23:$AE23,"N"))</f>
      </c>
      <c r="D22" s="17">
        <f>IF($A22="","",(COUNTIF('4-week roster'!$D23:$AE23,"D")+COUNTIF('4-week roster'!$D23:$AE23,"M")+COUNTIF('4-week roster'!$D23:$AE23,"A"))*Setup!$B$15)</f>
      </c>
      <c r="E22" s="17">
        <f>IF($A22="","",COUNTIF('4-week roster'!$D23:$AE23,"N")*Setup!$B$15)</f>
      </c>
      <c r="F22" s="17">
        <f>IF($A22="","",(COUNTIFS('4-week roster'!$D23:$AE23,"D",'4-week roster'!$D$5:$AE$5,1)+COUNTIFS('4-week roster'!$D23:$AE23,"M",'4-week roster'!$D$5:$AE$5,1)+COUNTIFS('4-week roster'!$D23:$AE23,"A",'4-week roster'!$D$5:$AE$5,1)+COUNTIFS('4-week roster'!$D23:$AE23,"N",'4-week roster'!$D$5:$AE$5,1))*Setup!$B$15)</f>
      </c>
      <c r="G22" s="17">
        <f>IF($A22="","",$D22+$E22)</f>
      </c>
      <c r="H22" s="36">
        <f>IF($A22="","",ROUND($G22/4,1))</f>
      </c>
    </row>
    <row r="23" spans="1:8" x14ac:dyDescent="0.25">
      <c r="A23" s="13">
        <f>IF('4-week roster'!$A24="","",'4-week roster'!$A24)</f>
      </c>
      <c r="B23" s="14">
        <f>IF($A23="","",'4-week roster'!$B24)</f>
      </c>
      <c r="C23" s="14">
        <f>IF($A23="","",COUNTIF('4-week roster'!$D24:$AE24,"D")+COUNTIF('4-week roster'!$D24:$AE24,"M")+COUNTIF('4-week roster'!$D24:$AE24,"A")+COUNTIF('4-week roster'!$D24:$AE24,"N"))</f>
      </c>
      <c r="D23" s="14">
        <f>IF($A23="","",(COUNTIF('4-week roster'!$D24:$AE24,"D")+COUNTIF('4-week roster'!$D24:$AE24,"M")+COUNTIF('4-week roster'!$D24:$AE24,"A"))*Setup!$B$15)</f>
      </c>
      <c r="E23" s="14">
        <f>IF($A23="","",COUNTIF('4-week roster'!$D24:$AE24,"N")*Setup!$B$15)</f>
      </c>
      <c r="F23" s="14">
        <f>IF($A23="","",(COUNTIFS('4-week roster'!$D24:$AE24,"D",'4-week roster'!$D$5:$AE$5,1)+COUNTIFS('4-week roster'!$D24:$AE24,"M",'4-week roster'!$D$5:$AE$5,1)+COUNTIFS('4-week roster'!$D24:$AE24,"A",'4-week roster'!$D$5:$AE$5,1)+COUNTIFS('4-week roster'!$D24:$AE24,"N",'4-week roster'!$D$5:$AE$5,1))*Setup!$B$15)</f>
      </c>
      <c r="G23" s="14">
        <f>IF($A23="","",$D23+$E23)</f>
      </c>
      <c r="H23" s="35">
        <f>IF($A23="","",ROUND($G23/4,1))</f>
      </c>
    </row>
    <row r="24" spans="1:8" x14ac:dyDescent="0.25">
      <c r="A24" s="16">
        <f>IF('4-week roster'!$A25="","",'4-week roster'!$A25)</f>
      </c>
      <c r="B24" s="17">
        <f>IF($A24="","",'4-week roster'!$B25)</f>
      </c>
      <c r="C24" s="17">
        <f>IF($A24="","",COUNTIF('4-week roster'!$D25:$AE25,"D")+COUNTIF('4-week roster'!$D25:$AE25,"M")+COUNTIF('4-week roster'!$D25:$AE25,"A")+COUNTIF('4-week roster'!$D25:$AE25,"N"))</f>
      </c>
      <c r="D24" s="17">
        <f>IF($A24="","",(COUNTIF('4-week roster'!$D25:$AE25,"D")+COUNTIF('4-week roster'!$D25:$AE25,"M")+COUNTIF('4-week roster'!$D25:$AE25,"A"))*Setup!$B$15)</f>
      </c>
      <c r="E24" s="17">
        <f>IF($A24="","",COUNTIF('4-week roster'!$D25:$AE25,"N")*Setup!$B$15)</f>
      </c>
      <c r="F24" s="17">
        <f>IF($A24="","",(COUNTIFS('4-week roster'!$D25:$AE25,"D",'4-week roster'!$D$5:$AE$5,1)+COUNTIFS('4-week roster'!$D25:$AE25,"M",'4-week roster'!$D$5:$AE$5,1)+COUNTIFS('4-week roster'!$D25:$AE25,"A",'4-week roster'!$D$5:$AE$5,1)+COUNTIFS('4-week roster'!$D25:$AE25,"N",'4-week roster'!$D$5:$AE$5,1))*Setup!$B$15)</f>
      </c>
      <c r="G24" s="17">
        <f>IF($A24="","",$D24+$E24)</f>
      </c>
      <c r="H24" s="36">
        <f>IF($A24="","",ROUND($G24/4,1))</f>
      </c>
    </row>
    <row r="25" spans="1:8" x14ac:dyDescent="0.25">
      <c r="A25" s="13">
        <f>IF('4-week roster'!$A26="","",'4-week roster'!$A26)</f>
      </c>
      <c r="B25" s="14">
        <f>IF($A25="","",'4-week roster'!$B26)</f>
      </c>
      <c r="C25" s="14">
        <f>IF($A25="","",COUNTIF('4-week roster'!$D26:$AE26,"D")+COUNTIF('4-week roster'!$D26:$AE26,"M")+COUNTIF('4-week roster'!$D26:$AE26,"A")+COUNTIF('4-week roster'!$D26:$AE26,"N"))</f>
      </c>
      <c r="D25" s="14">
        <f>IF($A25="","",(COUNTIF('4-week roster'!$D26:$AE26,"D")+COUNTIF('4-week roster'!$D26:$AE26,"M")+COUNTIF('4-week roster'!$D26:$AE26,"A"))*Setup!$B$15)</f>
      </c>
      <c r="E25" s="14">
        <f>IF($A25="","",COUNTIF('4-week roster'!$D26:$AE26,"N")*Setup!$B$15)</f>
      </c>
      <c r="F25" s="14">
        <f>IF($A25="","",(COUNTIFS('4-week roster'!$D26:$AE26,"D",'4-week roster'!$D$5:$AE$5,1)+COUNTIFS('4-week roster'!$D26:$AE26,"M",'4-week roster'!$D$5:$AE$5,1)+COUNTIFS('4-week roster'!$D26:$AE26,"A",'4-week roster'!$D$5:$AE$5,1)+COUNTIFS('4-week roster'!$D26:$AE26,"N",'4-week roster'!$D$5:$AE$5,1))*Setup!$B$15)</f>
      </c>
      <c r="G25" s="14">
        <f>IF($A25="","",$D25+$E25)</f>
      </c>
      <c r="H25" s="35">
        <f>IF($A25="","",ROUND($G25/4,1))</f>
      </c>
    </row>
    <row r="26" spans="1:8" x14ac:dyDescent="0.25">
      <c r="A26" s="16">
        <f>IF('4-week roster'!$A27="","",'4-week roster'!$A27)</f>
      </c>
      <c r="B26" s="17">
        <f>IF($A26="","",'4-week roster'!$B27)</f>
      </c>
      <c r="C26" s="17">
        <f>IF($A26="","",COUNTIF('4-week roster'!$D27:$AE27,"D")+COUNTIF('4-week roster'!$D27:$AE27,"M")+COUNTIF('4-week roster'!$D27:$AE27,"A")+COUNTIF('4-week roster'!$D27:$AE27,"N"))</f>
      </c>
      <c r="D26" s="17">
        <f>IF($A26="","",(COUNTIF('4-week roster'!$D27:$AE27,"D")+COUNTIF('4-week roster'!$D27:$AE27,"M")+COUNTIF('4-week roster'!$D27:$AE27,"A"))*Setup!$B$15)</f>
      </c>
      <c r="E26" s="17">
        <f>IF($A26="","",COUNTIF('4-week roster'!$D27:$AE27,"N")*Setup!$B$15)</f>
      </c>
      <c r="F26" s="17">
        <f>IF($A26="","",(COUNTIFS('4-week roster'!$D27:$AE27,"D",'4-week roster'!$D$5:$AE$5,1)+COUNTIFS('4-week roster'!$D27:$AE27,"M",'4-week roster'!$D$5:$AE$5,1)+COUNTIFS('4-week roster'!$D27:$AE27,"A",'4-week roster'!$D$5:$AE$5,1)+COUNTIFS('4-week roster'!$D27:$AE27,"N",'4-week roster'!$D$5:$AE$5,1))*Setup!$B$15)</f>
      </c>
      <c r="G26" s="17">
        <f>IF($A26="","",$D26+$E26)</f>
      </c>
      <c r="H26" s="36">
        <f>IF($A26="","",ROUND($G26/4,1))</f>
      </c>
    </row>
    <row r="27" spans="1:8" x14ac:dyDescent="0.25">
      <c r="A27" s="13">
        <f>IF('4-week roster'!$A28="","",'4-week roster'!$A28)</f>
      </c>
      <c r="B27" s="14">
        <f>IF($A27="","",'4-week roster'!$B28)</f>
      </c>
      <c r="C27" s="14">
        <f>IF($A27="","",COUNTIF('4-week roster'!$D28:$AE28,"D")+COUNTIF('4-week roster'!$D28:$AE28,"M")+COUNTIF('4-week roster'!$D28:$AE28,"A")+COUNTIF('4-week roster'!$D28:$AE28,"N"))</f>
      </c>
      <c r="D27" s="14">
        <f>IF($A27="","",(COUNTIF('4-week roster'!$D28:$AE28,"D")+COUNTIF('4-week roster'!$D28:$AE28,"M")+COUNTIF('4-week roster'!$D28:$AE28,"A"))*Setup!$B$15)</f>
      </c>
      <c r="E27" s="14">
        <f>IF($A27="","",COUNTIF('4-week roster'!$D28:$AE28,"N")*Setup!$B$15)</f>
      </c>
      <c r="F27" s="14">
        <f>IF($A27="","",(COUNTIFS('4-week roster'!$D28:$AE28,"D",'4-week roster'!$D$5:$AE$5,1)+COUNTIFS('4-week roster'!$D28:$AE28,"M",'4-week roster'!$D$5:$AE$5,1)+COUNTIFS('4-week roster'!$D28:$AE28,"A",'4-week roster'!$D$5:$AE$5,1)+COUNTIFS('4-week roster'!$D28:$AE28,"N",'4-week roster'!$D$5:$AE$5,1))*Setup!$B$15)</f>
      </c>
      <c r="G27" s="14">
        <f>IF($A27="","",$D27+$E27)</f>
      </c>
      <c r="H27" s="35">
        <f>IF($A27="","",ROUND($G27/4,1))</f>
      </c>
    </row>
    <row r="28" spans="1:8" x14ac:dyDescent="0.25">
      <c r="A28" s="16">
        <f>IF('4-week roster'!$A29="","",'4-week roster'!$A29)</f>
      </c>
      <c r="B28" s="17">
        <f>IF($A28="","",'4-week roster'!$B29)</f>
      </c>
      <c r="C28" s="17">
        <f>IF($A28="","",COUNTIF('4-week roster'!$D29:$AE29,"D")+COUNTIF('4-week roster'!$D29:$AE29,"M")+COUNTIF('4-week roster'!$D29:$AE29,"A")+COUNTIF('4-week roster'!$D29:$AE29,"N"))</f>
      </c>
      <c r="D28" s="17">
        <f>IF($A28="","",(COUNTIF('4-week roster'!$D29:$AE29,"D")+COUNTIF('4-week roster'!$D29:$AE29,"M")+COUNTIF('4-week roster'!$D29:$AE29,"A"))*Setup!$B$15)</f>
      </c>
      <c r="E28" s="17">
        <f>IF($A28="","",COUNTIF('4-week roster'!$D29:$AE29,"N")*Setup!$B$15)</f>
      </c>
      <c r="F28" s="17">
        <f>IF($A28="","",(COUNTIFS('4-week roster'!$D29:$AE29,"D",'4-week roster'!$D$5:$AE$5,1)+COUNTIFS('4-week roster'!$D29:$AE29,"M",'4-week roster'!$D$5:$AE$5,1)+COUNTIFS('4-week roster'!$D29:$AE29,"A",'4-week roster'!$D$5:$AE$5,1)+COUNTIFS('4-week roster'!$D29:$AE29,"N",'4-week roster'!$D$5:$AE$5,1))*Setup!$B$15)</f>
      </c>
      <c r="G28" s="17">
        <f>IF($A28="","",$D28+$E28)</f>
      </c>
      <c r="H28" s="36">
        <f>IF($A28="","",ROUND($G28/4,1))</f>
      </c>
    </row>
    <row r="29" spans="1:8" x14ac:dyDescent="0.25">
      <c r="A29" s="13">
        <f>IF('4-week roster'!$A30="","",'4-week roster'!$A30)</f>
      </c>
      <c r="B29" s="14">
        <f>IF($A29="","",'4-week roster'!$B30)</f>
      </c>
      <c r="C29" s="14">
        <f>IF($A29="","",COUNTIF('4-week roster'!$D30:$AE30,"D")+COUNTIF('4-week roster'!$D30:$AE30,"M")+COUNTIF('4-week roster'!$D30:$AE30,"A")+COUNTIF('4-week roster'!$D30:$AE30,"N"))</f>
      </c>
      <c r="D29" s="14">
        <f>IF($A29="","",(COUNTIF('4-week roster'!$D30:$AE30,"D")+COUNTIF('4-week roster'!$D30:$AE30,"M")+COUNTIF('4-week roster'!$D30:$AE30,"A"))*Setup!$B$15)</f>
      </c>
      <c r="E29" s="14">
        <f>IF($A29="","",COUNTIF('4-week roster'!$D30:$AE30,"N")*Setup!$B$15)</f>
      </c>
      <c r="F29" s="14">
        <f>IF($A29="","",(COUNTIFS('4-week roster'!$D30:$AE30,"D",'4-week roster'!$D$5:$AE$5,1)+COUNTIFS('4-week roster'!$D30:$AE30,"M",'4-week roster'!$D$5:$AE$5,1)+COUNTIFS('4-week roster'!$D30:$AE30,"A",'4-week roster'!$D$5:$AE$5,1)+COUNTIFS('4-week roster'!$D30:$AE30,"N",'4-week roster'!$D$5:$AE$5,1))*Setup!$B$15)</f>
      </c>
      <c r="G29" s="14">
        <f>IF($A29="","",$D29+$E29)</f>
      </c>
      <c r="H29" s="35">
        <f>IF($A29="","",ROUND($G29/4,1))</f>
      </c>
    </row>
    <row r="30" spans="1:8" x14ac:dyDescent="0.25">
      <c r="A30" s="16">
        <f>IF('4-week roster'!$A31="","",'4-week roster'!$A31)</f>
      </c>
      <c r="B30" s="17">
        <f>IF($A30="","",'4-week roster'!$B31)</f>
      </c>
      <c r="C30" s="17">
        <f>IF($A30="","",COUNTIF('4-week roster'!$D31:$AE31,"D")+COUNTIF('4-week roster'!$D31:$AE31,"M")+COUNTIF('4-week roster'!$D31:$AE31,"A")+COUNTIF('4-week roster'!$D31:$AE31,"N"))</f>
      </c>
      <c r="D30" s="17">
        <f>IF($A30="","",(COUNTIF('4-week roster'!$D31:$AE31,"D")+COUNTIF('4-week roster'!$D31:$AE31,"M")+COUNTIF('4-week roster'!$D31:$AE31,"A"))*Setup!$B$15)</f>
      </c>
      <c r="E30" s="17">
        <f>IF($A30="","",COUNTIF('4-week roster'!$D31:$AE31,"N")*Setup!$B$15)</f>
      </c>
      <c r="F30" s="17">
        <f>IF($A30="","",(COUNTIFS('4-week roster'!$D31:$AE31,"D",'4-week roster'!$D$5:$AE$5,1)+COUNTIFS('4-week roster'!$D31:$AE31,"M",'4-week roster'!$D$5:$AE$5,1)+COUNTIFS('4-week roster'!$D31:$AE31,"A",'4-week roster'!$D$5:$AE$5,1)+COUNTIFS('4-week roster'!$D31:$AE31,"N",'4-week roster'!$D$5:$AE$5,1))*Setup!$B$15)</f>
      </c>
      <c r="G30" s="17">
        <f>IF($A30="","",$D30+$E30)</f>
      </c>
      <c r="H30" s="36">
        <f>IF($A30="","",ROUND($G30/4,1))</f>
      </c>
    </row>
    <row r="31" spans="1:8" x14ac:dyDescent="0.25">
      <c r="A31" s="13">
        <f>IF('4-week roster'!$A32="","",'4-week roster'!$A32)</f>
      </c>
      <c r="B31" s="14">
        <f>IF($A31="","",'4-week roster'!$B32)</f>
      </c>
      <c r="C31" s="14">
        <f>IF($A31="","",COUNTIF('4-week roster'!$D32:$AE32,"D")+COUNTIF('4-week roster'!$D32:$AE32,"M")+COUNTIF('4-week roster'!$D32:$AE32,"A")+COUNTIF('4-week roster'!$D32:$AE32,"N"))</f>
      </c>
      <c r="D31" s="14">
        <f>IF($A31="","",(COUNTIF('4-week roster'!$D32:$AE32,"D")+COUNTIF('4-week roster'!$D32:$AE32,"M")+COUNTIF('4-week roster'!$D32:$AE32,"A"))*Setup!$B$15)</f>
      </c>
      <c r="E31" s="14">
        <f>IF($A31="","",COUNTIF('4-week roster'!$D32:$AE32,"N")*Setup!$B$15)</f>
      </c>
      <c r="F31" s="14">
        <f>IF($A31="","",(COUNTIFS('4-week roster'!$D32:$AE32,"D",'4-week roster'!$D$5:$AE$5,1)+COUNTIFS('4-week roster'!$D32:$AE32,"M",'4-week roster'!$D$5:$AE$5,1)+COUNTIFS('4-week roster'!$D32:$AE32,"A",'4-week roster'!$D$5:$AE$5,1)+COUNTIFS('4-week roster'!$D32:$AE32,"N",'4-week roster'!$D$5:$AE$5,1))*Setup!$B$15)</f>
      </c>
      <c r="G31" s="14">
        <f>IF($A31="","",$D31+$E31)</f>
      </c>
      <c r="H31" s="35">
        <f>IF($A31="","",ROUND($G31/4,1))</f>
      </c>
    </row>
    <row r="32" spans="1:8" x14ac:dyDescent="0.25">
      <c r="A32" s="16">
        <f>IF('4-week roster'!$A33="","",'4-week roster'!$A33)</f>
      </c>
      <c r="B32" s="17">
        <f>IF($A32="","",'4-week roster'!$B33)</f>
      </c>
      <c r="C32" s="17">
        <f>IF($A32="","",COUNTIF('4-week roster'!$D33:$AE33,"D")+COUNTIF('4-week roster'!$D33:$AE33,"M")+COUNTIF('4-week roster'!$D33:$AE33,"A")+COUNTIF('4-week roster'!$D33:$AE33,"N"))</f>
      </c>
      <c r="D32" s="17">
        <f>IF($A32="","",(COUNTIF('4-week roster'!$D33:$AE33,"D")+COUNTIF('4-week roster'!$D33:$AE33,"M")+COUNTIF('4-week roster'!$D33:$AE33,"A"))*Setup!$B$15)</f>
      </c>
      <c r="E32" s="17">
        <f>IF($A32="","",COUNTIF('4-week roster'!$D33:$AE33,"N")*Setup!$B$15)</f>
      </c>
      <c r="F32" s="17">
        <f>IF($A32="","",(COUNTIFS('4-week roster'!$D33:$AE33,"D",'4-week roster'!$D$5:$AE$5,1)+COUNTIFS('4-week roster'!$D33:$AE33,"M",'4-week roster'!$D$5:$AE$5,1)+COUNTIFS('4-week roster'!$D33:$AE33,"A",'4-week roster'!$D$5:$AE$5,1)+COUNTIFS('4-week roster'!$D33:$AE33,"N",'4-week roster'!$D$5:$AE$5,1))*Setup!$B$15)</f>
      </c>
      <c r="G32" s="17">
        <f>IF($A32="","",$D32+$E32)</f>
      </c>
      <c r="H32" s="36">
        <f>IF($A32="","",ROUND($G32/4,1))</f>
      </c>
    </row>
    <row r="33" spans="1:8" x14ac:dyDescent="0.25">
      <c r="A33" s="13">
        <f>IF('4-week roster'!$A34="","",'4-week roster'!$A34)</f>
      </c>
      <c r="B33" s="14">
        <f>IF($A33="","",'4-week roster'!$B34)</f>
      </c>
      <c r="C33" s="14">
        <f>IF($A33="","",COUNTIF('4-week roster'!$D34:$AE34,"D")+COUNTIF('4-week roster'!$D34:$AE34,"M")+COUNTIF('4-week roster'!$D34:$AE34,"A")+COUNTIF('4-week roster'!$D34:$AE34,"N"))</f>
      </c>
      <c r="D33" s="14">
        <f>IF($A33="","",(COUNTIF('4-week roster'!$D34:$AE34,"D")+COUNTIF('4-week roster'!$D34:$AE34,"M")+COUNTIF('4-week roster'!$D34:$AE34,"A"))*Setup!$B$15)</f>
      </c>
      <c r="E33" s="14">
        <f>IF($A33="","",COUNTIF('4-week roster'!$D34:$AE34,"N")*Setup!$B$15)</f>
      </c>
      <c r="F33" s="14">
        <f>IF($A33="","",(COUNTIFS('4-week roster'!$D34:$AE34,"D",'4-week roster'!$D$5:$AE$5,1)+COUNTIFS('4-week roster'!$D34:$AE34,"M",'4-week roster'!$D$5:$AE$5,1)+COUNTIFS('4-week roster'!$D34:$AE34,"A",'4-week roster'!$D$5:$AE$5,1)+COUNTIFS('4-week roster'!$D34:$AE34,"N",'4-week roster'!$D$5:$AE$5,1))*Setup!$B$15)</f>
      </c>
      <c r="G33" s="14">
        <f>IF($A33="","",$D33+$E33)</f>
      </c>
      <c r="H33" s="35">
        <f>IF($A33="","",ROUND($G33/4,1))</f>
      </c>
    </row>
    <row r="34" spans="1:8" x14ac:dyDescent="0.25">
      <c r="A34" s="16">
        <f>IF('4-week roster'!$A35="","",'4-week roster'!$A35)</f>
      </c>
      <c r="B34" s="17">
        <f>IF($A34="","",'4-week roster'!$B35)</f>
      </c>
      <c r="C34" s="17">
        <f>IF($A34="","",COUNTIF('4-week roster'!$D35:$AE35,"D")+COUNTIF('4-week roster'!$D35:$AE35,"M")+COUNTIF('4-week roster'!$D35:$AE35,"A")+COUNTIF('4-week roster'!$D35:$AE35,"N"))</f>
      </c>
      <c r="D34" s="17">
        <f>IF($A34="","",(COUNTIF('4-week roster'!$D35:$AE35,"D")+COUNTIF('4-week roster'!$D35:$AE35,"M")+COUNTIF('4-week roster'!$D35:$AE35,"A"))*Setup!$B$15)</f>
      </c>
      <c r="E34" s="17">
        <f>IF($A34="","",COUNTIF('4-week roster'!$D35:$AE35,"N")*Setup!$B$15)</f>
      </c>
      <c r="F34" s="17">
        <f>IF($A34="","",(COUNTIFS('4-week roster'!$D35:$AE35,"D",'4-week roster'!$D$5:$AE$5,1)+COUNTIFS('4-week roster'!$D35:$AE35,"M",'4-week roster'!$D$5:$AE$5,1)+COUNTIFS('4-week roster'!$D35:$AE35,"A",'4-week roster'!$D$5:$AE$5,1)+COUNTIFS('4-week roster'!$D35:$AE35,"N",'4-week roster'!$D$5:$AE$5,1))*Setup!$B$15)</f>
      </c>
      <c r="G34" s="17">
        <f>IF($A34="","",$D34+$E34)</f>
      </c>
      <c r="H34" s="36">
        <f>IF($A34="","",ROUND($G34/4,1))</f>
      </c>
    </row>
    <row r="35" spans="1:8" x14ac:dyDescent="0.25">
      <c r="A35" s="13">
        <f>IF('4-week roster'!$A36="","",'4-week roster'!$A36)</f>
      </c>
      <c r="B35" s="14">
        <f>IF($A35="","",'4-week roster'!$B36)</f>
      </c>
      <c r="C35" s="14">
        <f>IF($A35="","",COUNTIF('4-week roster'!$D36:$AE36,"D")+COUNTIF('4-week roster'!$D36:$AE36,"M")+COUNTIF('4-week roster'!$D36:$AE36,"A")+COUNTIF('4-week roster'!$D36:$AE36,"N"))</f>
      </c>
      <c r="D35" s="14">
        <f>IF($A35="","",(COUNTIF('4-week roster'!$D36:$AE36,"D")+COUNTIF('4-week roster'!$D36:$AE36,"M")+COUNTIF('4-week roster'!$D36:$AE36,"A"))*Setup!$B$15)</f>
      </c>
      <c r="E35" s="14">
        <f>IF($A35="","",COUNTIF('4-week roster'!$D36:$AE36,"N")*Setup!$B$15)</f>
      </c>
      <c r="F35" s="14">
        <f>IF($A35="","",(COUNTIFS('4-week roster'!$D36:$AE36,"D",'4-week roster'!$D$5:$AE$5,1)+COUNTIFS('4-week roster'!$D36:$AE36,"M",'4-week roster'!$D$5:$AE$5,1)+COUNTIFS('4-week roster'!$D36:$AE36,"A",'4-week roster'!$D$5:$AE$5,1)+COUNTIFS('4-week roster'!$D36:$AE36,"N",'4-week roster'!$D$5:$AE$5,1))*Setup!$B$15)</f>
      </c>
      <c r="G35" s="14">
        <f>IF($A35="","",$D35+$E35)</f>
      </c>
      <c r="H35" s="35">
        <f>IF($A35="","",ROUND($G35/4,1))</f>
      </c>
    </row>
    <row r="36" spans="1:8" x14ac:dyDescent="0.25">
      <c r="A36" s="16">
        <f>IF('4-week roster'!$A37="","",'4-week roster'!$A37)</f>
      </c>
      <c r="B36" s="17">
        <f>IF($A36="","",'4-week roster'!$B37)</f>
      </c>
      <c r="C36" s="17">
        <f>IF($A36="","",COUNTIF('4-week roster'!$D37:$AE37,"D")+COUNTIF('4-week roster'!$D37:$AE37,"M")+COUNTIF('4-week roster'!$D37:$AE37,"A")+COUNTIF('4-week roster'!$D37:$AE37,"N"))</f>
      </c>
      <c r="D36" s="17">
        <f>IF($A36="","",(COUNTIF('4-week roster'!$D37:$AE37,"D")+COUNTIF('4-week roster'!$D37:$AE37,"M")+COUNTIF('4-week roster'!$D37:$AE37,"A"))*Setup!$B$15)</f>
      </c>
      <c r="E36" s="17">
        <f>IF($A36="","",COUNTIF('4-week roster'!$D37:$AE37,"N")*Setup!$B$15)</f>
      </c>
      <c r="F36" s="17">
        <f>IF($A36="","",(COUNTIFS('4-week roster'!$D37:$AE37,"D",'4-week roster'!$D$5:$AE$5,1)+COUNTIFS('4-week roster'!$D37:$AE37,"M",'4-week roster'!$D$5:$AE$5,1)+COUNTIFS('4-week roster'!$D37:$AE37,"A",'4-week roster'!$D$5:$AE$5,1)+COUNTIFS('4-week roster'!$D37:$AE37,"N",'4-week roster'!$D$5:$AE$5,1))*Setup!$B$15)</f>
      </c>
      <c r="G36" s="17">
        <f>IF($A36="","",$D36+$E36)</f>
      </c>
      <c r="H36" s="36">
        <f>IF($A36="","",ROUND($G36/4,1))</f>
      </c>
    </row>
    <row r="37" spans="1:8" x14ac:dyDescent="0.25">
      <c r="A37" s="13">
        <f>IF('4-week roster'!$A38="","",'4-week roster'!$A38)</f>
      </c>
      <c r="B37" s="14">
        <f>IF($A37="","",'4-week roster'!$B38)</f>
      </c>
      <c r="C37" s="14">
        <f>IF($A37="","",COUNTIF('4-week roster'!$D38:$AE38,"D")+COUNTIF('4-week roster'!$D38:$AE38,"M")+COUNTIF('4-week roster'!$D38:$AE38,"A")+COUNTIF('4-week roster'!$D38:$AE38,"N"))</f>
      </c>
      <c r="D37" s="14">
        <f>IF($A37="","",(COUNTIF('4-week roster'!$D38:$AE38,"D")+COUNTIF('4-week roster'!$D38:$AE38,"M")+COUNTIF('4-week roster'!$D38:$AE38,"A"))*Setup!$B$15)</f>
      </c>
      <c r="E37" s="14">
        <f>IF($A37="","",COUNTIF('4-week roster'!$D38:$AE38,"N")*Setup!$B$15)</f>
      </c>
      <c r="F37" s="14">
        <f>IF($A37="","",(COUNTIFS('4-week roster'!$D38:$AE38,"D",'4-week roster'!$D$5:$AE$5,1)+COUNTIFS('4-week roster'!$D38:$AE38,"M",'4-week roster'!$D$5:$AE$5,1)+COUNTIFS('4-week roster'!$D38:$AE38,"A",'4-week roster'!$D$5:$AE$5,1)+COUNTIFS('4-week roster'!$D38:$AE38,"N",'4-week roster'!$D$5:$AE$5,1))*Setup!$B$15)</f>
      </c>
      <c r="G37" s="14">
        <f>IF($A37="","",$D37+$E37)</f>
      </c>
      <c r="H37" s="35">
        <f>IF($A37="","",ROUND($G37/4,1))</f>
      </c>
    </row>
    <row r="38" spans="1:8" x14ac:dyDescent="0.25">
      <c r="A38" s="16">
        <f>IF('4-week roster'!$A39="","",'4-week roster'!$A39)</f>
      </c>
      <c r="B38" s="17">
        <f>IF($A38="","",'4-week roster'!$B39)</f>
      </c>
      <c r="C38" s="17">
        <f>IF($A38="","",COUNTIF('4-week roster'!$D39:$AE39,"D")+COUNTIF('4-week roster'!$D39:$AE39,"M")+COUNTIF('4-week roster'!$D39:$AE39,"A")+COUNTIF('4-week roster'!$D39:$AE39,"N"))</f>
      </c>
      <c r="D38" s="17">
        <f>IF($A38="","",(COUNTIF('4-week roster'!$D39:$AE39,"D")+COUNTIF('4-week roster'!$D39:$AE39,"M")+COUNTIF('4-week roster'!$D39:$AE39,"A"))*Setup!$B$15)</f>
      </c>
      <c r="E38" s="17">
        <f>IF($A38="","",COUNTIF('4-week roster'!$D39:$AE39,"N")*Setup!$B$15)</f>
      </c>
      <c r="F38" s="17">
        <f>IF($A38="","",(COUNTIFS('4-week roster'!$D39:$AE39,"D",'4-week roster'!$D$5:$AE$5,1)+COUNTIFS('4-week roster'!$D39:$AE39,"M",'4-week roster'!$D$5:$AE$5,1)+COUNTIFS('4-week roster'!$D39:$AE39,"A",'4-week roster'!$D$5:$AE$5,1)+COUNTIFS('4-week roster'!$D39:$AE39,"N",'4-week roster'!$D$5:$AE$5,1))*Setup!$B$15)</f>
      </c>
      <c r="G38" s="17">
        <f>IF($A38="","",$D38+$E38)</f>
      </c>
      <c r="H38" s="36">
        <f>IF($A38="","",ROUND($G38/4,1))</f>
      </c>
    </row>
    <row r="39" spans="1:8" x14ac:dyDescent="0.25">
      <c r="A39" s="13">
        <f>IF('4-week roster'!$A40="","",'4-week roster'!$A40)</f>
      </c>
      <c r="B39" s="14">
        <f>IF($A39="","",'4-week roster'!$B40)</f>
      </c>
      <c r="C39" s="14">
        <f>IF($A39="","",COUNTIF('4-week roster'!$D40:$AE40,"D")+COUNTIF('4-week roster'!$D40:$AE40,"M")+COUNTIF('4-week roster'!$D40:$AE40,"A")+COUNTIF('4-week roster'!$D40:$AE40,"N"))</f>
      </c>
      <c r="D39" s="14">
        <f>IF($A39="","",(COUNTIF('4-week roster'!$D40:$AE40,"D")+COUNTIF('4-week roster'!$D40:$AE40,"M")+COUNTIF('4-week roster'!$D40:$AE40,"A"))*Setup!$B$15)</f>
      </c>
      <c r="E39" s="14">
        <f>IF($A39="","",COUNTIF('4-week roster'!$D40:$AE40,"N")*Setup!$B$15)</f>
      </c>
      <c r="F39" s="14">
        <f>IF($A39="","",(COUNTIFS('4-week roster'!$D40:$AE40,"D",'4-week roster'!$D$5:$AE$5,1)+COUNTIFS('4-week roster'!$D40:$AE40,"M",'4-week roster'!$D$5:$AE$5,1)+COUNTIFS('4-week roster'!$D40:$AE40,"A",'4-week roster'!$D$5:$AE$5,1)+COUNTIFS('4-week roster'!$D40:$AE40,"N",'4-week roster'!$D$5:$AE$5,1))*Setup!$B$15)</f>
      </c>
      <c r="G39" s="14">
        <f>IF($A39="","",$D39+$E39)</f>
      </c>
      <c r="H39" s="35">
        <f>IF($A39="","",ROUND($G39/4,1))</f>
      </c>
    </row>
    <row r="40" spans="1:8" x14ac:dyDescent="0.25">
      <c r="A40" s="16">
        <f>IF('4-week roster'!$A41="","",'4-week roster'!$A41)</f>
      </c>
      <c r="B40" s="17">
        <f>IF($A40="","",'4-week roster'!$B41)</f>
      </c>
      <c r="C40" s="17">
        <f>IF($A40="","",COUNTIF('4-week roster'!$D41:$AE41,"D")+COUNTIF('4-week roster'!$D41:$AE41,"M")+COUNTIF('4-week roster'!$D41:$AE41,"A")+COUNTIF('4-week roster'!$D41:$AE41,"N"))</f>
      </c>
      <c r="D40" s="17">
        <f>IF($A40="","",(COUNTIF('4-week roster'!$D41:$AE41,"D")+COUNTIF('4-week roster'!$D41:$AE41,"M")+COUNTIF('4-week roster'!$D41:$AE41,"A"))*Setup!$B$15)</f>
      </c>
      <c r="E40" s="17">
        <f>IF($A40="","",COUNTIF('4-week roster'!$D41:$AE41,"N")*Setup!$B$15)</f>
      </c>
      <c r="F40" s="17">
        <f>IF($A40="","",(COUNTIFS('4-week roster'!$D41:$AE41,"D",'4-week roster'!$D$5:$AE$5,1)+COUNTIFS('4-week roster'!$D41:$AE41,"M",'4-week roster'!$D$5:$AE$5,1)+COUNTIFS('4-week roster'!$D41:$AE41,"A",'4-week roster'!$D$5:$AE$5,1)+COUNTIFS('4-week roster'!$D41:$AE41,"N",'4-week roster'!$D$5:$AE$5,1))*Setup!$B$15)</f>
      </c>
      <c r="G40" s="17">
        <f>IF($A40="","",$D40+$E40)</f>
      </c>
      <c r="H40" s="36">
        <f>IF($A40="","",ROUND($G40/4,1))</f>
      </c>
    </row>
    <row r="41" spans="1:8" x14ac:dyDescent="0.25">
      <c r="A41" s="13">
        <f>IF('4-week roster'!$A42="","",'4-week roster'!$A42)</f>
      </c>
      <c r="B41" s="14">
        <f>IF($A41="","",'4-week roster'!$B42)</f>
      </c>
      <c r="C41" s="14">
        <f>IF($A41="","",COUNTIF('4-week roster'!$D42:$AE42,"D")+COUNTIF('4-week roster'!$D42:$AE42,"M")+COUNTIF('4-week roster'!$D42:$AE42,"A")+COUNTIF('4-week roster'!$D42:$AE42,"N"))</f>
      </c>
      <c r="D41" s="14">
        <f>IF($A41="","",(COUNTIF('4-week roster'!$D42:$AE42,"D")+COUNTIF('4-week roster'!$D42:$AE42,"M")+COUNTIF('4-week roster'!$D42:$AE42,"A"))*Setup!$B$15)</f>
      </c>
      <c r="E41" s="14">
        <f>IF($A41="","",COUNTIF('4-week roster'!$D42:$AE42,"N")*Setup!$B$15)</f>
      </c>
      <c r="F41" s="14">
        <f>IF($A41="","",(COUNTIFS('4-week roster'!$D42:$AE42,"D",'4-week roster'!$D$5:$AE$5,1)+COUNTIFS('4-week roster'!$D42:$AE42,"M",'4-week roster'!$D$5:$AE$5,1)+COUNTIFS('4-week roster'!$D42:$AE42,"A",'4-week roster'!$D$5:$AE$5,1)+COUNTIFS('4-week roster'!$D42:$AE42,"N",'4-week roster'!$D$5:$AE$5,1))*Setup!$B$15)</f>
      </c>
      <c r="G41" s="14">
        <f>IF($A41="","",$D41+$E41)</f>
      </c>
      <c r="H41" s="35">
        <f>IF($A41="","",ROUND($G41/4,1))</f>
      </c>
    </row>
    <row r="42" spans="1:8" x14ac:dyDescent="0.25">
      <c r="A42" s="16">
        <f>IF('4-week roster'!$A43="","",'4-week roster'!$A43)</f>
      </c>
      <c r="B42" s="17">
        <f>IF($A42="","",'4-week roster'!$B43)</f>
      </c>
      <c r="C42" s="17">
        <f>IF($A42="","",COUNTIF('4-week roster'!$D43:$AE43,"D")+COUNTIF('4-week roster'!$D43:$AE43,"M")+COUNTIF('4-week roster'!$D43:$AE43,"A")+COUNTIF('4-week roster'!$D43:$AE43,"N"))</f>
      </c>
      <c r="D42" s="17">
        <f>IF($A42="","",(COUNTIF('4-week roster'!$D43:$AE43,"D")+COUNTIF('4-week roster'!$D43:$AE43,"M")+COUNTIF('4-week roster'!$D43:$AE43,"A"))*Setup!$B$15)</f>
      </c>
      <c r="E42" s="17">
        <f>IF($A42="","",COUNTIF('4-week roster'!$D43:$AE43,"N")*Setup!$B$15)</f>
      </c>
      <c r="F42" s="17">
        <f>IF($A42="","",(COUNTIFS('4-week roster'!$D43:$AE43,"D",'4-week roster'!$D$5:$AE$5,1)+COUNTIFS('4-week roster'!$D43:$AE43,"M",'4-week roster'!$D$5:$AE$5,1)+COUNTIFS('4-week roster'!$D43:$AE43,"A",'4-week roster'!$D$5:$AE$5,1)+COUNTIFS('4-week roster'!$D43:$AE43,"N",'4-week roster'!$D$5:$AE$5,1))*Setup!$B$15)</f>
      </c>
      <c r="G42" s="17">
        <f>IF($A42="","",$D42+$E42)</f>
      </c>
      <c r="H42" s="36">
        <f>IF($A42="","",ROUND($G42/4,1))</f>
      </c>
    </row>
    <row r="43" spans="1:8" x14ac:dyDescent="0.25">
      <c r="A43" s="13">
        <f>IF('4-week roster'!$A44="","",'4-week roster'!$A44)</f>
      </c>
      <c r="B43" s="14">
        <f>IF($A43="","",'4-week roster'!$B44)</f>
      </c>
      <c r="C43" s="14">
        <f>IF($A43="","",COUNTIF('4-week roster'!$D44:$AE44,"D")+COUNTIF('4-week roster'!$D44:$AE44,"M")+COUNTIF('4-week roster'!$D44:$AE44,"A")+COUNTIF('4-week roster'!$D44:$AE44,"N"))</f>
      </c>
      <c r="D43" s="14">
        <f>IF($A43="","",(COUNTIF('4-week roster'!$D44:$AE44,"D")+COUNTIF('4-week roster'!$D44:$AE44,"M")+COUNTIF('4-week roster'!$D44:$AE44,"A"))*Setup!$B$15)</f>
      </c>
      <c r="E43" s="14">
        <f>IF($A43="","",COUNTIF('4-week roster'!$D44:$AE44,"N")*Setup!$B$15)</f>
      </c>
      <c r="F43" s="14">
        <f>IF($A43="","",(COUNTIFS('4-week roster'!$D44:$AE44,"D",'4-week roster'!$D$5:$AE$5,1)+COUNTIFS('4-week roster'!$D44:$AE44,"M",'4-week roster'!$D$5:$AE$5,1)+COUNTIFS('4-week roster'!$D44:$AE44,"A",'4-week roster'!$D$5:$AE$5,1)+COUNTIFS('4-week roster'!$D44:$AE44,"N",'4-week roster'!$D$5:$AE$5,1))*Setup!$B$15)</f>
      </c>
      <c r="G43" s="14">
        <f>IF($A43="","",$D43+$E43)</f>
      </c>
      <c r="H43" s="35">
        <f>IF($A43="","",ROUND($G43/4,1))</f>
      </c>
    </row>
    <row r="44" spans="1:8" x14ac:dyDescent="0.25">
      <c r="A44" s="16">
        <f>IF('4-week roster'!$A45="","",'4-week roster'!$A45)</f>
      </c>
      <c r="B44" s="17">
        <f>IF($A44="","",'4-week roster'!$B45)</f>
      </c>
      <c r="C44" s="17">
        <f>IF($A44="","",COUNTIF('4-week roster'!$D45:$AE45,"D")+COUNTIF('4-week roster'!$D45:$AE45,"M")+COUNTIF('4-week roster'!$D45:$AE45,"A")+COUNTIF('4-week roster'!$D45:$AE45,"N"))</f>
      </c>
      <c r="D44" s="17">
        <f>IF($A44="","",(COUNTIF('4-week roster'!$D45:$AE45,"D")+COUNTIF('4-week roster'!$D45:$AE45,"M")+COUNTIF('4-week roster'!$D45:$AE45,"A"))*Setup!$B$15)</f>
      </c>
      <c r="E44" s="17">
        <f>IF($A44="","",COUNTIF('4-week roster'!$D45:$AE45,"N")*Setup!$B$15)</f>
      </c>
      <c r="F44" s="17">
        <f>IF($A44="","",(COUNTIFS('4-week roster'!$D45:$AE45,"D",'4-week roster'!$D$5:$AE$5,1)+COUNTIFS('4-week roster'!$D45:$AE45,"M",'4-week roster'!$D$5:$AE$5,1)+COUNTIFS('4-week roster'!$D45:$AE45,"A",'4-week roster'!$D$5:$AE$5,1)+COUNTIFS('4-week roster'!$D45:$AE45,"N",'4-week roster'!$D$5:$AE$5,1))*Setup!$B$15)</f>
      </c>
      <c r="G44" s="17">
        <f>IF($A44="","",$D44+$E44)</f>
      </c>
      <c r="H44" s="36">
        <f>IF($A44="","",ROUND($G44/4,1))</f>
      </c>
    </row>
    <row r="45" spans="1:8" x14ac:dyDescent="0.25">
      <c r="A45" s="13">
        <f>IF('4-week roster'!$A46="","",'4-week roster'!$A46)</f>
      </c>
      <c r="B45" s="14">
        <f>IF($A45="","",'4-week roster'!$B46)</f>
      </c>
      <c r="C45" s="14">
        <f>IF($A45="","",COUNTIF('4-week roster'!$D46:$AE46,"D")+COUNTIF('4-week roster'!$D46:$AE46,"M")+COUNTIF('4-week roster'!$D46:$AE46,"A")+COUNTIF('4-week roster'!$D46:$AE46,"N"))</f>
      </c>
      <c r="D45" s="14">
        <f>IF($A45="","",(COUNTIF('4-week roster'!$D46:$AE46,"D")+COUNTIF('4-week roster'!$D46:$AE46,"M")+COUNTIF('4-week roster'!$D46:$AE46,"A"))*Setup!$B$15)</f>
      </c>
      <c r="E45" s="14">
        <f>IF($A45="","",COUNTIF('4-week roster'!$D46:$AE46,"N")*Setup!$B$15)</f>
      </c>
      <c r="F45" s="14">
        <f>IF($A45="","",(COUNTIFS('4-week roster'!$D46:$AE46,"D",'4-week roster'!$D$5:$AE$5,1)+COUNTIFS('4-week roster'!$D46:$AE46,"M",'4-week roster'!$D$5:$AE$5,1)+COUNTIFS('4-week roster'!$D46:$AE46,"A",'4-week roster'!$D$5:$AE$5,1)+COUNTIFS('4-week roster'!$D46:$AE46,"N",'4-week roster'!$D$5:$AE$5,1))*Setup!$B$15)</f>
      </c>
      <c r="G45" s="14">
        <f>IF($A45="","",$D45+$E45)</f>
      </c>
      <c r="H45" s="35">
        <f>IF($A45="","",ROUND($G45/4,1))</f>
      </c>
    </row>
    <row r="46" spans="1:8" x14ac:dyDescent="0.25">
      <c r="A46" s="16">
        <f>IF('4-week roster'!$A47="","",'4-week roster'!$A47)</f>
      </c>
      <c r="B46" s="17">
        <f>IF($A46="","",'4-week roster'!$B47)</f>
      </c>
      <c r="C46" s="17">
        <f>IF($A46="","",COUNTIF('4-week roster'!$D47:$AE47,"D")+COUNTIF('4-week roster'!$D47:$AE47,"M")+COUNTIF('4-week roster'!$D47:$AE47,"A")+COUNTIF('4-week roster'!$D47:$AE47,"N"))</f>
      </c>
      <c r="D46" s="17">
        <f>IF($A46="","",(COUNTIF('4-week roster'!$D47:$AE47,"D")+COUNTIF('4-week roster'!$D47:$AE47,"M")+COUNTIF('4-week roster'!$D47:$AE47,"A"))*Setup!$B$15)</f>
      </c>
      <c r="E46" s="17">
        <f>IF($A46="","",COUNTIF('4-week roster'!$D47:$AE47,"N")*Setup!$B$15)</f>
      </c>
      <c r="F46" s="17">
        <f>IF($A46="","",(COUNTIFS('4-week roster'!$D47:$AE47,"D",'4-week roster'!$D$5:$AE$5,1)+COUNTIFS('4-week roster'!$D47:$AE47,"M",'4-week roster'!$D$5:$AE$5,1)+COUNTIFS('4-week roster'!$D47:$AE47,"A",'4-week roster'!$D$5:$AE$5,1)+COUNTIFS('4-week roster'!$D47:$AE47,"N",'4-week roster'!$D$5:$AE$5,1))*Setup!$B$15)</f>
      </c>
      <c r="G46" s="17">
        <f>IF($A46="","",$D46+$E46)</f>
      </c>
      <c r="H46" s="36">
        <f>IF($A46="","",ROUND($G46/4,1))</f>
      </c>
    </row>
    <row r="48" spans="1:7" x14ac:dyDescent="0.25">
      <c r="A48" s="4" t="s">
        <v>127</v>
      </c>
      <c r="C48" s="23">
        <f>SUM(C7:C46)</f>
      </c>
      <c r="D48" s="23">
        <f>SUM(D7:D46)</f>
      </c>
      <c r="E48" s="23">
        <f>SUM(E7:E46)</f>
      </c>
      <c r="F48" s="23">
        <f>SUM(F7:F46)</f>
      </c>
      <c r="G48" s="23">
        <f>SUM(G7:G46)</f>
      </c>
    </row>
    <row r="50" spans="1:8" x14ac:dyDescent="0.25">
      <c r="A50" s="19" t="s">
        <v>128</v>
      </c>
      <c r="B50" s="19"/>
      <c r="C50" s="19"/>
      <c r="D50" s="19"/>
      <c r="E50" s="19"/>
      <c r="F50" s="19"/>
      <c r="G50" s="19"/>
      <c r="H50" s="19"/>
    </row>
    <row r="52" spans="1:1" x14ac:dyDescent="0.25">
      <c r="A52" s="20" t="s">
        <v>43</v>
      </c>
    </row>
  </sheetData>
  <mergeCells count="4">
    <mergeCell ref="A1:H1"/>
    <mergeCell ref="A2:H2"/>
    <mergeCell ref="A4:H4"/>
    <mergeCell ref="A50:H50"/>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FormatPr defaultRowHeight="15" outlineLevelRow="0" outlineLevelCol="0" x14ac:dyDescent="55"/>
  <cols>
    <col min="1" max="1" width="30" customWidth="1"/>
    <col min="2" max="3" width="12" customWidth="1"/>
    <col min="4" max="5" width="16" customWidth="1"/>
    <col min="6" max="6" width="40" customWidth="1"/>
  </cols>
  <sheetData>
    <row r="1" ht="30" customHeight="1" spans="1:6" x14ac:dyDescent="0.25">
      <c r="A1" s="1" t="s">
        <v>129</v>
      </c>
      <c r="B1" s="1"/>
      <c r="C1" s="1"/>
      <c r="D1" s="1"/>
      <c r="E1" s="1"/>
      <c r="F1" s="1"/>
    </row>
    <row r="2" ht="20" customHeight="1" spans="1:6" x14ac:dyDescent="0.25">
      <c r="A2" s="2" t="s">
        <v>130</v>
      </c>
      <c r="B2" s="2"/>
      <c r="C2" s="2"/>
      <c r="D2" s="2"/>
      <c r="E2" s="2"/>
      <c r="F2" s="2"/>
    </row>
    <row r="3" ht="8" customHeight="1" x14ac:dyDescent="0.25"/>
    <row r="4" ht="30" customHeight="1" spans="1:6" x14ac:dyDescent="0.25">
      <c r="A4" s="3" t="s">
        <v>131</v>
      </c>
      <c r="B4" s="3" t="s">
        <v>132</v>
      </c>
      <c r="C4" s="3"/>
      <c r="D4" s="3"/>
      <c r="E4" s="3"/>
      <c r="F4" s="3"/>
    </row>
    <row r="5" spans="1:6" x14ac:dyDescent="0.25">
      <c r="A5" s="37" t="s">
        <v>34</v>
      </c>
      <c r="B5" s="13" t="s">
        <v>133</v>
      </c>
      <c r="C5" s="13"/>
      <c r="D5" s="13"/>
      <c r="E5" s="13"/>
      <c r="F5" s="13"/>
    </row>
    <row r="6" spans="1:6" x14ac:dyDescent="0.25">
      <c r="A6" s="38" t="s">
        <v>36</v>
      </c>
      <c r="B6" s="13" t="s">
        <v>134</v>
      </c>
      <c r="C6" s="13"/>
      <c r="D6" s="13"/>
      <c r="E6" s="13"/>
      <c r="F6" s="13"/>
    </row>
    <row r="7" spans="1:6" x14ac:dyDescent="0.25">
      <c r="A7" s="37" t="s">
        <v>39</v>
      </c>
      <c r="B7" s="13" t="s">
        <v>135</v>
      </c>
      <c r="C7" s="13"/>
      <c r="D7" s="13"/>
      <c r="E7" s="13"/>
      <c r="F7" s="13"/>
    </row>
    <row r="8" spans="1:6" x14ac:dyDescent="0.25">
      <c r="A8" s="39" t="s">
        <v>40</v>
      </c>
      <c r="B8" s="13" t="s">
        <v>136</v>
      </c>
      <c r="C8" s="13"/>
      <c r="D8" s="13"/>
      <c r="E8" s="13"/>
      <c r="F8" s="13"/>
    </row>
    <row r="9" spans="1:6" x14ac:dyDescent="0.25">
      <c r="A9" s="40" t="s">
        <v>35</v>
      </c>
      <c r="B9" s="13" t="s">
        <v>137</v>
      </c>
      <c r="C9" s="13"/>
      <c r="D9" s="13"/>
      <c r="E9" s="13"/>
      <c r="F9" s="13"/>
    </row>
    <row r="12" spans="1:1" x14ac:dyDescent="0.25">
      <c r="A12" s="31" t="s">
        <v>138</v>
      </c>
    </row>
    <row r="13" ht="30" customHeight="1" spans="1:6" x14ac:dyDescent="0.25">
      <c r="A13" s="3" t="s">
        <v>139</v>
      </c>
      <c r="B13" s="3" t="s">
        <v>140</v>
      </c>
      <c r="C13" s="3" t="s">
        <v>141</v>
      </c>
      <c r="D13" s="3" t="s">
        <v>126</v>
      </c>
      <c r="E13" s="3" t="s">
        <v>142</v>
      </c>
      <c r="F13" s="3" t="s">
        <v>143</v>
      </c>
    </row>
    <row r="14" spans="1:6" x14ac:dyDescent="0.25">
      <c r="A14" s="6" t="s">
        <v>144</v>
      </c>
      <c r="B14" s="14" t="s">
        <v>145</v>
      </c>
      <c r="C14" s="14">
        <v>4</v>
      </c>
      <c r="D14" s="35">
        <v>42</v>
      </c>
      <c r="E14" s="14" t="s">
        <v>146</v>
      </c>
      <c r="F14" s="6" t="s">
        <v>147</v>
      </c>
    </row>
    <row r="15" spans="1:6" x14ac:dyDescent="0.25">
      <c r="A15" s="41" t="s">
        <v>148</v>
      </c>
      <c r="B15" s="17" t="s">
        <v>145</v>
      </c>
      <c r="C15" s="17">
        <v>4</v>
      </c>
      <c r="D15" s="36">
        <v>42</v>
      </c>
      <c r="E15" s="17" t="s">
        <v>149</v>
      </c>
      <c r="F15" s="41" t="s">
        <v>150</v>
      </c>
    </row>
    <row r="16" spans="1:6" x14ac:dyDescent="0.25">
      <c r="A16" s="6" t="s">
        <v>151</v>
      </c>
      <c r="B16" s="14" t="s">
        <v>152</v>
      </c>
      <c r="C16" s="14">
        <v>5</v>
      </c>
      <c r="D16" s="35">
        <v>33.6</v>
      </c>
      <c r="E16" s="14" t="s">
        <v>153</v>
      </c>
      <c r="F16" s="6" t="s">
        <v>154</v>
      </c>
    </row>
    <row r="19" spans="1:6" x14ac:dyDescent="0.25">
      <c r="A19" s="42" t="s">
        <v>155</v>
      </c>
      <c r="B19" s="42"/>
      <c r="C19" s="42"/>
      <c r="D19" s="42"/>
      <c r="E19" s="42"/>
      <c r="F19" s="42"/>
    </row>
    <row r="20" ht="30" customHeight="1" spans="1:6" x14ac:dyDescent="0.25">
      <c r="A20" s="43" t="s">
        <v>156</v>
      </c>
      <c r="B20" s="43"/>
      <c r="C20" s="43"/>
      <c r="D20" s="43"/>
      <c r="E20" s="43"/>
      <c r="F20" s="43"/>
    </row>
    <row r="21" spans="1:6" x14ac:dyDescent="0.25">
      <c r="A21" s="43" t="s">
        <v>157</v>
      </c>
      <c r="B21" s="43"/>
      <c r="C21" s="43"/>
      <c r="D21" s="43"/>
      <c r="E21" s="43"/>
      <c r="F21" s="43"/>
    </row>
    <row r="22" spans="1:6" x14ac:dyDescent="0.25">
      <c r="A22" s="42" t="s">
        <v>158</v>
      </c>
      <c r="B22" s="42"/>
      <c r="C22" s="42"/>
      <c r="D22" s="42"/>
      <c r="E22" s="42"/>
      <c r="F22" s="42"/>
    </row>
    <row r="23" spans="1:6" x14ac:dyDescent="0.25">
      <c r="A23" s="43" t="s">
        <v>159</v>
      </c>
      <c r="B23" s="43"/>
      <c r="C23" s="43"/>
      <c r="D23" s="43"/>
      <c r="E23" s="43"/>
      <c r="F23" s="43"/>
    </row>
    <row r="24" spans="1:6" x14ac:dyDescent="0.25">
      <c r="A24" s="43" t="s">
        <v>160</v>
      </c>
      <c r="B24" s="43"/>
      <c r="C24" s="43"/>
      <c r="D24" s="43"/>
      <c r="E24" s="43"/>
      <c r="F24" s="43"/>
    </row>
    <row r="25" spans="1:6" x14ac:dyDescent="0.25">
      <c r="A25" s="43" t="s">
        <v>161</v>
      </c>
      <c r="B25" s="43"/>
      <c r="C25" s="43"/>
      <c r="D25" s="43"/>
      <c r="E25" s="43"/>
      <c r="F25" s="43"/>
    </row>
    <row r="26" ht="30" customHeight="1" spans="1:6" x14ac:dyDescent="0.25">
      <c r="A26" s="43" t="s">
        <v>162</v>
      </c>
      <c r="B26" s="43"/>
      <c r="C26" s="43"/>
      <c r="D26" s="43"/>
      <c r="E26" s="43"/>
      <c r="F26" s="43"/>
    </row>
    <row r="27" spans="1:6" x14ac:dyDescent="0.25">
      <c r="A27" s="43" t="s">
        <v>163</v>
      </c>
      <c r="B27" s="43"/>
      <c r="C27" s="43"/>
      <c r="D27" s="43"/>
      <c r="E27" s="43"/>
      <c r="F27" s="43"/>
    </row>
    <row r="28" spans="1:6" x14ac:dyDescent="0.25">
      <c r="A28" s="43" t="s">
        <v>157</v>
      </c>
      <c r="B28" s="43"/>
      <c r="C28" s="43"/>
      <c r="D28" s="43"/>
      <c r="E28" s="43"/>
      <c r="F28" s="43"/>
    </row>
    <row r="29" spans="1:6" x14ac:dyDescent="0.25">
      <c r="A29" s="42" t="s">
        <v>164</v>
      </c>
      <c r="B29" s="42"/>
      <c r="C29" s="42"/>
      <c r="D29" s="42"/>
      <c r="E29" s="42"/>
      <c r="F29" s="42"/>
    </row>
    <row r="30" spans="1:6" x14ac:dyDescent="0.25">
      <c r="A30" s="43" t="s">
        <v>165</v>
      </c>
      <c r="B30" s="43"/>
      <c r="C30" s="43"/>
      <c r="D30" s="43"/>
      <c r="E30" s="43"/>
      <c r="F30" s="43"/>
    </row>
    <row r="31" ht="30" customHeight="1" spans="1:6" x14ac:dyDescent="0.25">
      <c r="A31" s="43" t="s">
        <v>166</v>
      </c>
      <c r="B31" s="43"/>
      <c r="C31" s="43"/>
      <c r="D31" s="43"/>
      <c r="E31" s="43"/>
      <c r="F31" s="43"/>
    </row>
    <row r="32" ht="30" customHeight="1" spans="1:6" x14ac:dyDescent="0.25">
      <c r="A32" s="43" t="s">
        <v>167</v>
      </c>
      <c r="B32" s="43"/>
      <c r="C32" s="43"/>
      <c r="D32" s="43"/>
      <c r="E32" s="43"/>
      <c r="F32" s="43"/>
    </row>
    <row r="33" ht="30" customHeight="1" spans="1:6" x14ac:dyDescent="0.25">
      <c r="A33" s="43" t="s">
        <v>168</v>
      </c>
      <c r="B33" s="43"/>
      <c r="C33" s="43"/>
      <c r="D33" s="43"/>
      <c r="E33" s="43"/>
      <c r="F33" s="43"/>
    </row>
    <row r="34" spans="1:6" x14ac:dyDescent="0.25">
      <c r="A34" s="43" t="s">
        <v>157</v>
      </c>
      <c r="B34" s="43"/>
      <c r="C34" s="43"/>
      <c r="D34" s="43"/>
      <c r="E34" s="43"/>
      <c r="F34" s="43"/>
    </row>
    <row r="35" spans="1:6" x14ac:dyDescent="0.25">
      <c r="A35" s="44" t="s">
        <v>43</v>
      </c>
      <c r="B35" s="44"/>
      <c r="C35" s="44"/>
      <c r="D35" s="44"/>
      <c r="E35" s="44"/>
      <c r="F35" s="44"/>
    </row>
  </sheetData>
  <mergeCells count="25">
    <mergeCell ref="A1:F1"/>
    <mergeCell ref="A2:F2"/>
    <mergeCell ref="B4:F4"/>
    <mergeCell ref="B5:F5"/>
    <mergeCell ref="B6:F6"/>
    <mergeCell ref="B7:F7"/>
    <mergeCell ref="B8:F8"/>
    <mergeCell ref="B9:F9"/>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Setup</vt:lpstr>
      <vt:lpstr>Sites &amp; posts</vt:lpstr>
      <vt:lpstr>Guards</vt:lpstr>
      <vt:lpstr>4-week roster</vt:lpstr>
      <vt:lpstr>Hours summary</vt:lpstr>
      <vt:lpstr>Legend &amp; notes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RosterElf</dc:creator>
  <dc:title>Security guard roster template</dc:title>
  <dc:subject/>
  <dc:description/>
  <cp:keywords/>
  <cp:category/>
  <cp:lastModifiedBy>Unknown</cp:lastModifiedBy>
  <dcterms:created xsi:type="dcterms:W3CDTF">2026-11-03T05:43:34Z</dcterms:created>
  <dcterms:modified xsi:type="dcterms:W3CDTF">2026-11-03T05:43:34Z</dcterms:modified>
</cp:coreProperties>
</file>