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etup" state="visible" r:id="rId4"/>
    <sheet sheetId="2" name="12-month calendar" state="visible" r:id="rId5"/>
    <sheet sheetId="3" name="Crew" state="visible" r:id="rId6"/>
    <sheet sheetId="4" name="Hours summary" state="visible" r:id="rId7"/>
    <sheet sheetId="5" name="Legend &amp; notes" state="visible" r:id="rId8"/>
  </sheets>
  <calcPr calcId="171027"/>
</workbook>
</file>

<file path=xl/sharedStrings.xml><?xml version="1.0" encoding="utf-8"?>
<sst xmlns="http://schemas.openxmlformats.org/spreadsheetml/2006/main" count="179" uniqueCount="132">
  <si>
    <t>FIFO Swing Roster - Setup</t>
  </si>
  <si>
    <t>Pick your swing pattern and start date. Every other sheet updates from here. | Created with RosterElf</t>
  </si>
  <si>
    <t>Setting</t>
  </si>
  <si>
    <t>Your value</t>
  </si>
  <si>
    <t>How it works</t>
  </si>
  <si>
    <t>Swing pattern</t>
  </si>
  <si>
    <t>2:1 (14/7)</t>
  </si>
  <si>
    <t>Pick from the list. "Custom" uses the two custom rows below.</t>
  </si>
  <si>
    <t>First swing starts (fly-in day)</t>
  </si>
  <si>
    <t>The first day of the first swing. Every later swing is projected forward from this date.</t>
  </si>
  <si>
    <t>Custom pattern: days on</t>
  </si>
  <si>
    <t>Only used when the pattern is "Custom".</t>
  </si>
  <si>
    <t>Custom pattern: days off</t>
  </si>
  <si>
    <t>Fly-in and fly-out days</t>
  </si>
  <si>
    <t>Mark as travel</t>
  </si>
  <si>
    <t>Count as on-site: travel days are work days. Mark as travel: the first and last day of each swing show as T. Take from R&amp;R: you travel the day before and the day after the swing, out of your R&amp;R.</t>
  </si>
  <si>
    <t>Shift length (hours)</t>
  </si>
  <si>
    <t>Used for the hours on the Hours summary sheet.</t>
  </si>
  <si>
    <t>Day shifts before nights (each swing)</t>
  </si>
  <si>
    <t>E.g. 7 = seven days then nights for the rest of the swing. Enter the days-on figure for an all-day swing, or 0 for all nights.</t>
  </si>
  <si>
    <t>Calendar starts (month)</t>
  </si>
  <si>
    <t>The 12-month calendar starts in the month of the first swing.</t>
  </si>
  <si>
    <t>Calculated (do not edit)</t>
  </si>
  <si>
    <t>Days on</t>
  </si>
  <si>
    <t>Calculated from the pattern.</t>
  </si>
  <si>
    <t>Days off (R&amp;R)</t>
  </si>
  <si>
    <t>Cycle length (days)</t>
  </si>
  <si>
    <t>Days on plus days off. One swing starts every cycle.</t>
  </si>
  <si>
    <t>Average swings a year</t>
  </si>
  <si>
    <t>365 days divided by the cycle length. The calendar counts the swings that start in your 12 months.</t>
  </si>
  <si>
    <t>Pattern library</t>
  </si>
  <si>
    <t>Days off</t>
  </si>
  <si>
    <t>Notes</t>
  </si>
  <si>
    <t>Two weeks on, one week off. 2:1 and 14/7 are the same pattern.</t>
  </si>
  <si>
    <t>3:1 (21/7)</t>
  </si>
  <si>
    <t>Three weeks on, one week off.</t>
  </si>
  <si>
    <t>8/6</t>
  </si>
  <si>
    <t>Eight days on, six off. Not even time.</t>
  </si>
  <si>
    <t>9/5</t>
  </si>
  <si>
    <t>Nine days on, five off.</t>
  </si>
  <si>
    <t>4/3</t>
  </si>
  <si>
    <t>Four on, three off. Common on drive-in drive-out and residential rosters.</t>
  </si>
  <si>
    <t>5/2</t>
  </si>
  <si>
    <t>Five on, two off. A standard working week on site.</t>
  </si>
  <si>
    <t>2:2 / 14/14 (even time)</t>
  </si>
  <si>
    <t>Even time: equal days on and off.</t>
  </si>
  <si>
    <t>7/7 (even time)</t>
  </si>
  <si>
    <t>Even time: one week on, one week off.</t>
  </si>
  <si>
    <t>Custom</t>
  </si>
  <si>
    <t>Uses the custom days on and off you enter above.</t>
  </si>
  <si>
    <t>You can rename a pattern or change its days in the library. Keep the "Custom" row last. Hours only: this workbook does not calculate pay, allowances or penalty rates, and it does not check fatigue or rest rules.</t>
  </si>
  <si>
    <t>Created with RosterElf - www.rosterelf.com</t>
  </si>
  <si>
    <t>FIFO Swing Calendar - 12 months</t>
  </si>
  <si>
    <t>D = day shift, N = night shift, T = travel, R = R&amp;R. Calculated from the Setup sheet. | Created with RosterElf</t>
  </si>
  <si>
    <t>Pattern:</t>
  </si>
  <si>
    <t>Swings starting in these 12 months:</t>
  </si>
  <si>
    <t>Average a year:</t>
  </si>
  <si>
    <t>Month</t>
  </si>
  <si>
    <t>Swings start</t>
  </si>
  <si>
    <t>On site (D/N)</t>
  </si>
  <si>
    <t>Travel (T)</t>
  </si>
  <si>
    <t>R&amp;R (R)</t>
  </si>
  <si>
    <t>Total</t>
  </si>
  <si>
    <t>Swing list: every swing that starts in the 12 months above</t>
  </si>
  <si>
    <t>Swing no.</t>
  </si>
  <si>
    <t>First day</t>
  </si>
  <si>
    <t>Last day</t>
  </si>
  <si>
    <t>R&amp;R days</t>
  </si>
  <si>
    <t>Next swing</t>
  </si>
  <si>
    <t>Last day is the last rostered day of the swing (it is a travel day when Setup marks travel). Next swing is the first day of the following swing. Hours only: no pay is calculated.</t>
  </si>
  <si>
    <t>FIFO Crew Roster - back-to-back cover</t>
  </si>
  <si>
    <t>Put each worker on a pattern with an offset (days after the Setup start date). The coverage rows flag any day under your minimum crew. | Created with RosterElf</t>
  </si>
  <si>
    <t>View starts:</t>
  </si>
  <si>
    <t>Min day crew:</t>
  </si>
  <si>
    <t>Min night crew:</t>
  </si>
  <si>
    <t>Days short in this view:</t>
  </si>
  <si>
    <t>Worker</t>
  </si>
  <si>
    <t>Role</t>
  </si>
  <si>
    <t>Pattern</t>
  </si>
  <si>
    <t>Offset (days)</t>
  </si>
  <si>
    <t>Alex Turner</t>
  </si>
  <si>
    <t>Operator</t>
  </si>
  <si>
    <t>Same as Setup</t>
  </si>
  <si>
    <t>Priya Nair</t>
  </si>
  <si>
    <t>Sam Wright</t>
  </si>
  <si>
    <t>Jordan Lee</t>
  </si>
  <si>
    <t>Maintainer</t>
  </si>
  <si>
    <t>Chris Walker</t>
  </si>
  <si>
    <t>Mia Robinson</t>
  </si>
  <si>
    <t>Day shift on site</t>
  </si>
  <si>
    <t>Night shift on site</t>
  </si>
  <si>
    <t>Travelling</t>
  </si>
  <si>
    <t>Coverage check (vs minimum crew)</t>
  </si>
  <si>
    <t>Offset = days after the Setup start date that this worker's first swing starts. Back-to-back workers on a 14/7 swing sit 7 days apart. Day/night split and travel days follow the Setup sheet. Type over any day (e.g. "AL" for leave) and the coverage rows recount.</t>
  </si>
  <si>
    <t>Hours Summary - per worker, average year</t>
  </si>
  <si>
    <t>Hours only. This sheet does not calculate pay, allowances or penalty rates. | Created with RosterElf</t>
  </si>
  <si>
    <t>Averages over a 365-day year for each worker on the Crew sheet, using their pattern, the travel-day setting and the shift length on the Setup sheet. Figures are rounded.</t>
  </si>
  <si>
    <t>Swings a year</t>
  </si>
  <si>
    <t>Travel days per swing</t>
  </si>
  <si>
    <t>On-site days a year</t>
  </si>
  <si>
    <t>Travel days a year</t>
  </si>
  <si>
    <t>R&amp;R days a year</t>
  </si>
  <si>
    <t>On-site hours a year</t>
  </si>
  <si>
    <t>Average hours a week</t>
  </si>
  <si>
    <t>On-site hours = on-site days x shift length. Travel days are listed separately and carry no hours here. For pay, check the Mining Industry Award (MA000011) or the Black Coal Mining Industry Award (MA000001), and your enterprise agreement if you have one.</t>
  </si>
  <si>
    <t>Legend &amp; notes</t>
  </si>
  <si>
    <t>Shift codes, FIFO pattern facts and how to use the workbook | Created with RosterElf</t>
  </si>
  <si>
    <t>Code</t>
  </si>
  <si>
    <t>Meaning</t>
  </si>
  <si>
    <t>D</t>
  </si>
  <si>
    <t>N</t>
  </si>
  <si>
    <t>T</t>
  </si>
  <si>
    <t>Travel day (fly-in or fly-out)</t>
  </si>
  <si>
    <t>R</t>
  </si>
  <si>
    <t>R&amp;R (rest and recreation, days off)</t>
  </si>
  <si>
    <t>Common FIFO swing patterns</t>
  </si>
  <si>
    <t>Time on site</t>
  </si>
  <si>
    <t>Note</t>
  </si>
  <si>
    <t>Pattern facts</t>
  </si>
  <si>
    <t>- 2:1 and 14/7 are the same roster: 14 days on, 7 days off.</t>
  </si>
  <si>
    <t>- Even time means equal days on and off, such as 14/14 or 7/7. 8/6 is not even time.</t>
  </si>
  <si>
    <t>- A 2:1 roster gives about 17 swings a year (365 / 21 = 17.4).</t>
  </si>
  <si>
    <t/>
  </si>
  <si>
    <t>How to use it</t>
  </si>
  <si>
    <t>1. On Setup, pick the pattern, the first fly-in date, the travel-day setting, the shift length and the day/night split.</t>
  </si>
  <si>
    <t>2. Read the 12-month calendar and the swing list for your own year.</t>
  </si>
  <si>
    <t>3. On Crew, add up to 40 workers, each with a pattern and an offset, and set the minimum day and night crew.</t>
  </si>
  <si>
    <t>4. Fix any day the coverage check marks SHORT, then read the Hours summary.</t>
  </si>
  <si>
    <t>What this workbook does not do</t>
  </si>
  <si>
    <t>- It does not calculate pay, allowances, penalty rates or leave.</t>
  </si>
  <si>
    <t>- It does not check fatigue, rest breaks or maximum hours. Check those against your award, agreement and site fatigue plan.</t>
  </si>
  <si>
    <t>- Awards: Mining Industry Award 2020 (MA000011); Black Coal Mining Industry Award 2020 (MA000001). Pay rate guide: www.rosterelf.com/guides/award-rates/mining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</si>
</sst>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ddd d mmm yyyy"/>
    <numFmt numFmtId="165" formatCode="0.0"/>
    <numFmt numFmtId="166" formatCode="mmm yyyy"/>
    <numFmt numFmtId="167" formatCode="d mmm yyyy"/>
    <numFmt numFmtId="168" formatCode="ddd"/>
    <numFmt numFmtId="169" formatCode="d/m"/>
  </numFmts>
  <fonts count="14" x14ac:knownFonts="1">
    <font>
      <color theme="1"/>
      <family val="2"/>
      <scheme val="minor"/>
      <sz val="11"/>
      <name val="Calibri"/>
    </font>
    <font>
      <b/>
      <color rgb="267337"/>
      <sz val="18"/>
    </font>
    <font>
      <color rgb="6B7280"/>
      <sz val="11"/>
    </font>
    <font>
      <b/>
      <color rgb="FFFFFF"/>
      <sz val="10"/>
    </font>
    <font>
      <b/>
    </font>
    <font>
      <b/>
      <color rgb="267337"/>
    </font>
    <font>
      <i/>
      <color rgb="6B7280"/>
      <sz val="9"/>
    </font>
    <font>
      <i/>
      <color rgb="6B7280"/>
    </font>
    <font>
      <b/>
      <color rgb="267337"/>
      <sz val="12"/>
    </font>
    <font>
      <b/>
      <sz val="9"/>
    </font>
    <font>
      <b/>
      <color rgb="B91C1C"/>
    </font>
    <font>
      <b/>
      <color rgb="FFFFFF"/>
      <sz val="8"/>
    </font>
    <font>
      <sz val="9"/>
    </font>
    <font>
      <b/>
      <sz val="8"/>
    </font>
  </fonts>
  <fills count="10">
    <fill>
      <patternFill patternType="none"/>
    </fill>
    <fill>
      <patternFill patternType="gray125"/>
    </fill>
    <fill>
      <patternFill patternType="solid">
        <fgColor rgb="267337"/>
      </patternFill>
    </fill>
    <fill>
      <patternFill patternType="solid">
        <fgColor rgb="FFFBEB"/>
      </patternFill>
    </fill>
    <fill>
      <patternFill patternType="solid">
        <fgColor rgb="E3F0E8"/>
      </patternFill>
    </fill>
    <fill>
      <patternFill patternType="solid">
        <fgColor rgb="F4FAF6"/>
      </patternFill>
    </fill>
    <fill>
      <patternFill patternType="solid">
        <fgColor rgb="FEF3C7"/>
      </patternFill>
    </fill>
    <fill>
      <patternFill patternType="solid">
        <fgColor rgb="DBEAFE"/>
      </patternFill>
    </fill>
    <fill>
      <patternFill patternType="solid">
        <fgColor rgb="EDE9FE"/>
      </patternFill>
    </fill>
    <fill>
      <patternFill patternType="solid">
        <fgColor rgb="D1FAE5"/>
      </patternFill>
    </fill>
  </fills>
  <borders count="2">
    <border>
      <left/>
      <right/>
      <top/>
      <bottom/>
      <diagonal/>
    </border>
    <border>
      <left style="thin">
        <color rgb="D1E7D6"/>
      </left>
      <right style="thin">
        <color rgb="D1E7D6"/>
      </right>
      <top style="thin">
        <color rgb="D1E7D6"/>
      </top>
      <bottom style="thin">
        <color rgb="D1E7D6"/>
      </bottom>
      <diagonal/>
    </border>
  </borders>
  <cellStyleXfs count="1">
    <xf numFmtId="0" fontId="0" fillId="0" borderId="0"/>
  </cellStyleXfs>
  <cellXfs count="46">
    <xf numFmtId="0" fontId="0" fillId="0" borderId="0" xfId="0"/>
    <xf numFmtId="0" fontId="1" fillId="0" borderId="0" xfId="0" applyFont="1" applyAlignment="1">
      <alignment vertical="center"/>
    </xf>
    <xf numFmtId="0" fontId="2"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vertical="center"/>
    </xf>
    <xf numFmtId="0" fontId="0" fillId="3" borderId="1" xfId="0" applyFill="1" applyBorder="1" applyAlignment="1">
      <alignment horizontal="center" vertical="center"/>
    </xf>
    <xf numFmtId="0" fontId="0" fillId="0" borderId="1" xfId="0" applyBorder="1" applyAlignment="1">
      <alignment vertical="center" wrapText="1"/>
    </xf>
    <xf numFmtId="164" fontId="0" fillId="3" borderId="1" xfId="0" applyNumberFormat="1" applyFill="1" applyBorder="1" applyAlignment="1">
      <alignment horizontal="center" vertical="center"/>
    </xf>
    <xf numFmtId="165" fontId="0" fillId="3" borderId="1" xfId="0" applyNumberFormat="1" applyFill="1" applyBorder="1" applyAlignment="1">
      <alignment horizontal="center" vertical="center"/>
    </xf>
    <xf numFmtId="166" fontId="0" fillId="4" borderId="1" xfId="0" applyNumberFormat="1" applyFill="1" applyBorder="1" applyAlignment="1">
      <alignment horizontal="center" vertical="center"/>
    </xf>
    <xf numFmtId="0" fontId="5" fillId="0" borderId="0" xfId="0" applyFont="1"/>
    <xf numFmtId="0" fontId="0" fillId="4" borderId="1" xfId="0" applyFill="1" applyBorder="1" applyAlignment="1">
      <alignment horizontal="center" vertical="center"/>
    </xf>
    <xf numFmtId="165" fontId="0" fillId="4" borderId="1" xfId="0" applyNumberFormat="1" applyFill="1"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xf>
    <xf numFmtId="0" fontId="0" fillId="5" borderId="1" xfId="0" applyFill="1" applyBorder="1" applyAlignment="1">
      <alignment vertical="center"/>
    </xf>
    <xf numFmtId="0" fontId="0" fillId="5" borderId="1" xfId="0" applyFill="1" applyBorder="1" applyAlignment="1">
      <alignment horizontal="center" vertical="center"/>
    </xf>
    <xf numFmtId="0" fontId="6" fillId="0" borderId="0" xfId="0" applyFont="1" applyAlignment="1">
      <alignment vertical="top" wrapText="1"/>
    </xf>
    <xf numFmtId="0" fontId="7" fillId="0" borderId="0" xfId="0" applyFont="1"/>
    <xf numFmtId="0" fontId="4" fillId="0" borderId="0" xfId="0" applyFont="1"/>
    <xf numFmtId="0" fontId="4" fillId="0" borderId="0" xfId="0" applyFont="1" applyAlignment="1">
      <alignment horizontal="right"/>
    </xf>
    <xf numFmtId="0" fontId="8" fillId="0" borderId="0" xfId="0" applyFont="1"/>
    <xf numFmtId="165" fontId="4" fillId="0" borderId="0" xfId="0" applyNumberFormat="1" applyFont="1"/>
    <xf numFmtId="166" fontId="4" fillId="0" borderId="1" xfId="0" applyNumberFormat="1" applyFont="1" applyBorder="1" applyAlignment="1">
      <alignment vertical="center"/>
    </xf>
    <xf numFmtId="0" fontId="9" fillId="0" borderId="1" xfId="0" applyFont="1" applyBorder="1" applyAlignment="1">
      <alignment horizontal="center" vertical="center"/>
    </xf>
    <xf numFmtId="0" fontId="4" fillId="4" borderId="1" xfId="0" applyFont="1" applyFill="1" applyBorder="1" applyAlignment="1">
      <alignment horizontal="center" vertical="center"/>
    </xf>
    <xf numFmtId="164" fontId="0" fillId="0" borderId="1" xfId="0" applyNumberFormat="1" applyBorder="1" applyAlignment="1">
      <alignment horizontal="center" vertical="center"/>
    </xf>
    <xf numFmtId="167" fontId="0" fillId="3" borderId="1" xfId="0" applyNumberFormat="1" applyFill="1" applyBorder="1" applyAlignment="1">
      <alignment horizontal="center" vertical="center"/>
    </xf>
    <xf numFmtId="0" fontId="10" fillId="0" borderId="0" xfId="0" applyFont="1"/>
    <xf numFmtId="168" fontId="11" fillId="2" borderId="1" xfId="0" applyNumberFormat="1" applyFont="1" applyFill="1" applyBorder="1" applyAlignment="1">
      <alignment horizontal="center" vertical="center"/>
    </xf>
    <xf numFmtId="169" fontId="11" fillId="2" borderId="1" xfId="0" applyNumberFormat="1" applyFont="1" applyFill="1" applyBorder="1" applyAlignment="1">
      <alignment horizontal="center" vertical="center"/>
    </xf>
    <xf numFmtId="0" fontId="0" fillId="3" borderId="1" xfId="0" applyFill="1" applyBorder="1" applyAlignment="1">
      <alignment vertical="center"/>
    </xf>
    <xf numFmtId="0" fontId="12" fillId="4" borderId="1" xfId="0" applyFont="1" applyFill="1" applyBorder="1" applyAlignment="1">
      <alignment horizontal="center" vertical="center"/>
    </xf>
    <xf numFmtId="0" fontId="13" fillId="0" borderId="1" xfId="0" applyFont="1" applyBorder="1" applyAlignment="1">
      <alignment horizontal="center" vertical="center" textRotation="90"/>
    </xf>
    <xf numFmtId="165" fontId="0" fillId="0" borderId="1" xfId="0" applyNumberFormat="1" applyBorder="1" applyAlignment="1">
      <alignment horizontal="center" vertical="center"/>
    </xf>
    <xf numFmtId="165" fontId="0" fillId="5" borderId="1" xfId="0" applyNumberFormat="1" applyFill="1" applyBorder="1" applyAlignment="1">
      <alignment horizontal="center" vertical="center"/>
    </xf>
    <xf numFmtId="0" fontId="4" fillId="6" borderId="1" xfId="0" applyFont="1" applyFill="1" applyBorder="1" applyAlignment="1">
      <alignment horizontal="center" vertical="center"/>
    </xf>
    <xf numFmtId="0" fontId="4" fillId="7" borderId="1" xfId="0" applyFont="1" applyFill="1" applyBorder="1" applyAlignment="1">
      <alignment horizontal="center" vertical="center"/>
    </xf>
    <xf numFmtId="0" fontId="4" fillId="8" borderId="1" xfId="0" applyFont="1" applyFill="1" applyBorder="1" applyAlignment="1">
      <alignment horizontal="center" vertical="center"/>
    </xf>
    <xf numFmtId="0" fontId="4" fillId="9" borderId="1" xfId="0" applyFont="1" applyFill="1" applyBorder="1" applyAlignment="1">
      <alignment horizontal="center" vertical="center"/>
    </xf>
    <xf numFmtId="9" fontId="0" fillId="0" borderId="1" xfId="0" applyNumberFormat="1" applyBorder="1" applyAlignment="1">
      <alignment horizontal="center" vertical="center"/>
    </xf>
    <xf numFmtId="0" fontId="0" fillId="5" borderId="1" xfId="0" applyFill="1" applyBorder="1" applyAlignment="1">
      <alignment vertical="center" wrapText="1"/>
    </xf>
    <xf numFmtId="9" fontId="0" fillId="5" borderId="1" xfId="0" applyNumberFormat="1" applyFill="1" applyBorder="1" applyAlignment="1">
      <alignment horizontal="center" vertical="center"/>
    </xf>
    <xf numFmtId="0" fontId="5" fillId="0" borderId="0" xfId="0" applyFont="1" applyAlignment="1">
      <alignment vertical="top" wrapText="1"/>
    </xf>
    <xf numFmtId="0" fontId="0" fillId="0" borderId="0" xfId="0" applyAlignment="1">
      <alignment vertical="top" wrapText="1"/>
    </xf>
    <xf numFmtId="0" fontId="7" fillId="0" borderId="0" xfId="0" applyFont="1" applyAlignment="1">
      <alignment vertical="top" wrapText="1"/>
    </xf>
  </cellXfs>
  <cellStyles count="1">
    <cellStyle name="Normal" xfId="0" builtinId="0"/>
  </cellStyles>
  <dxfs count="10">
    <dxf>
      <fill>
        <patternFill patternType="solid">
          <bgColor rgb="FEF3C7"/>
        </patternFill>
      </fill>
    </dxf>
    <dxf>
      <fill>
        <patternFill patternType="solid">
          <bgColor rgb="DBEAFE"/>
        </patternFill>
      </fill>
    </dxf>
    <dxf>
      <fill>
        <patternFill patternType="solid">
          <bgColor rgb="EDE9FE"/>
        </patternFill>
      </fill>
    </dxf>
    <dxf>
      <fill>
        <patternFill patternType="solid">
          <bgColor rgb="D1FAE5"/>
        </patternFill>
      </fill>
    </dxf>
    <dxf>
      <fill>
        <patternFill patternType="solid">
          <bgColor rgb="FEF3C7"/>
        </patternFill>
      </fill>
    </dxf>
    <dxf>
      <fill>
        <patternFill patternType="solid">
          <bgColor rgb="DBEAFE"/>
        </patternFill>
      </fill>
    </dxf>
    <dxf>
      <fill>
        <patternFill patternType="solid">
          <bgColor rgb="EDE9FE"/>
        </patternFill>
      </fill>
    </dxf>
    <dxf>
      <fill>
        <patternFill patternType="solid">
          <bgColor rgb="D1FAE5"/>
        </patternFill>
      </fill>
    </dxf>
    <dxf>
      <font>
        <color rgb="991B1B"/>
      </font>
      <fill>
        <patternFill patternType="solid">
          <bgColor rgb="FECACA"/>
        </patternFill>
      </fill>
    </dxf>
    <dxf>
      <fill>
        <patternFill patternType="solid">
          <bgColor rgb="D1FA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FormatPr defaultRowHeight="15" outlineLevelRow="0" outlineLevelCol="0" x14ac:dyDescent="55"/>
  <cols>
    <col min="1" max="1" width="38" customWidth="1"/>
    <col min="2" max="2" width="24" customWidth="1"/>
    <col min="3" max="3" width="12" customWidth="1"/>
    <col min="4" max="4" width="70" customWidth="1"/>
  </cols>
  <sheetData>
    <row r="1" ht="30" customHeight="1" spans="1:4" x14ac:dyDescent="0.25">
      <c r="A1" s="1" t="s">
        <v>0</v>
      </c>
      <c r="B1" s="1"/>
      <c r="C1" s="1"/>
      <c r="D1" s="1"/>
    </row>
    <row r="2" ht="20" customHeight="1" spans="1:4" x14ac:dyDescent="0.25">
      <c r="A2" s="2" t="s">
        <v>1</v>
      </c>
      <c r="B2" s="2"/>
      <c r="C2" s="2"/>
      <c r="D2" s="2"/>
    </row>
    <row r="3" ht="8" customHeight="1" x14ac:dyDescent="0.25"/>
    <row r="4" ht="30" customHeight="1" spans="1:4" x14ac:dyDescent="0.25">
      <c r="A4" s="3" t="s">
        <v>2</v>
      </c>
      <c r="B4" s="3" t="s">
        <v>3</v>
      </c>
      <c r="C4" s="3"/>
      <c r="D4" s="3" t="s">
        <v>4</v>
      </c>
    </row>
    <row r="5" ht="24" customHeight="1" spans="1:4" x14ac:dyDescent="0.25">
      <c r="A5" s="4" t="s">
        <v>5</v>
      </c>
      <c r="B5" s="5" t="s">
        <v>6</v>
      </c>
      <c r="C5" s="5"/>
      <c r="D5" s="6" t="s">
        <v>7</v>
      </c>
    </row>
    <row r="6" ht="24" customHeight="1" spans="1:4" x14ac:dyDescent="0.25">
      <c r="A6" s="4" t="s">
        <v>8</v>
      </c>
      <c r="B6" s="7">
        <v>46391</v>
      </c>
      <c r="C6" s="7"/>
      <c r="D6" s="6" t="s">
        <v>9</v>
      </c>
    </row>
    <row r="7" ht="24" customHeight="1" spans="1:4" x14ac:dyDescent="0.25">
      <c r="A7" s="4" t="s">
        <v>10</v>
      </c>
      <c r="B7" s="5">
        <v>10</v>
      </c>
      <c r="C7" s="5"/>
      <c r="D7" s="6" t="s">
        <v>11</v>
      </c>
    </row>
    <row r="8" ht="24" customHeight="1" spans="1:4" x14ac:dyDescent="0.25">
      <c r="A8" s="4" t="s">
        <v>12</v>
      </c>
      <c r="B8" s="5">
        <v>4</v>
      </c>
      <c r="C8" s="5"/>
      <c r="D8" s="6" t="s">
        <v>11</v>
      </c>
    </row>
    <row r="9" ht="45" customHeight="1" spans="1:4" x14ac:dyDescent="0.25">
      <c r="A9" s="4" t="s">
        <v>13</v>
      </c>
      <c r="B9" s="5" t="s">
        <v>14</v>
      </c>
      <c r="C9" s="5"/>
      <c r="D9" s="6" t="s">
        <v>15</v>
      </c>
    </row>
    <row r="10" ht="24" customHeight="1" spans="1:4" x14ac:dyDescent="0.25">
      <c r="A10" s="4" t="s">
        <v>16</v>
      </c>
      <c r="B10" s="8">
        <v>12</v>
      </c>
      <c r="C10" s="8"/>
      <c r="D10" s="6" t="s">
        <v>17</v>
      </c>
    </row>
    <row r="11" ht="24" customHeight="1" spans="1:4" x14ac:dyDescent="0.25">
      <c r="A11" s="4" t="s">
        <v>18</v>
      </c>
      <c r="B11" s="5">
        <v>7</v>
      </c>
      <c r="C11" s="5"/>
      <c r="D11" s="6" t="s">
        <v>19</v>
      </c>
    </row>
    <row r="12" spans="1:4" x14ac:dyDescent="0.25">
      <c r="A12" s="4" t="s">
        <v>20</v>
      </c>
      <c r="B12" s="9">
        <f>DATE(YEAR(B6),MONTH(B6),1)</f>
      </c>
      <c r="C12" s="9"/>
      <c r="D12" s="6" t="s">
        <v>21</v>
      </c>
    </row>
    <row r="14" spans="1:1" x14ac:dyDescent="0.25">
      <c r="A14" s="10" t="s">
        <v>22</v>
      </c>
    </row>
    <row r="15" spans="1:4" x14ac:dyDescent="0.25">
      <c r="A15" s="4" t="s">
        <v>23</v>
      </c>
      <c r="B15" s="11">
        <f>INDEX($B$21:$B$29,MATCH($B$5,$A$21:$A$29,0))</f>
      </c>
      <c r="C15" s="11"/>
      <c r="D15" s="6" t="s">
        <v>24</v>
      </c>
    </row>
    <row r="16" spans="1:4" x14ac:dyDescent="0.25">
      <c r="A16" s="4" t="s">
        <v>25</v>
      </c>
      <c r="B16" s="11">
        <f>INDEX($C$21:$C$29,MATCH($B$5,$A$21:$A$29,0))</f>
      </c>
      <c r="C16" s="11"/>
      <c r="D16" s="6" t="s">
        <v>24</v>
      </c>
    </row>
    <row r="17" spans="1:4" x14ac:dyDescent="0.25">
      <c r="A17" s="4" t="s">
        <v>26</v>
      </c>
      <c r="B17" s="11">
        <f>B15+B16</f>
      </c>
      <c r="C17" s="11"/>
      <c r="D17" s="6" t="s">
        <v>27</v>
      </c>
    </row>
    <row r="18" spans="1:4" x14ac:dyDescent="0.25">
      <c r="A18" s="4" t="s">
        <v>28</v>
      </c>
      <c r="B18" s="12">
        <f>ROUND(365/B17,1)</f>
      </c>
      <c r="C18" s="12"/>
      <c r="D18" s="6" t="s">
        <v>29</v>
      </c>
    </row>
    <row r="20" ht="30" customHeight="1" spans="1:4" x14ac:dyDescent="0.25">
      <c r="A20" s="10" t="s">
        <v>30</v>
      </c>
      <c r="B20" s="3" t="s">
        <v>23</v>
      </c>
      <c r="C20" s="3" t="s">
        <v>31</v>
      </c>
      <c r="D20" s="3" t="s">
        <v>32</v>
      </c>
    </row>
    <row r="21" spans="1:4" x14ac:dyDescent="0.25">
      <c r="A21" s="13" t="s">
        <v>6</v>
      </c>
      <c r="B21" s="14">
        <v>14</v>
      </c>
      <c r="C21" s="14">
        <v>7</v>
      </c>
      <c r="D21" s="13" t="s">
        <v>33</v>
      </c>
    </row>
    <row r="22" spans="1:4" x14ac:dyDescent="0.25">
      <c r="A22" s="15" t="s">
        <v>34</v>
      </c>
      <c r="B22" s="16">
        <v>21</v>
      </c>
      <c r="C22" s="16">
        <v>7</v>
      </c>
      <c r="D22" s="15" t="s">
        <v>35</v>
      </c>
    </row>
    <row r="23" spans="1:4" x14ac:dyDescent="0.25">
      <c r="A23" s="13" t="s">
        <v>36</v>
      </c>
      <c r="B23" s="14">
        <v>8</v>
      </c>
      <c r="C23" s="14">
        <v>6</v>
      </c>
      <c r="D23" s="13" t="s">
        <v>37</v>
      </c>
    </row>
    <row r="24" spans="1:4" x14ac:dyDescent="0.25">
      <c r="A24" s="15" t="s">
        <v>38</v>
      </c>
      <c r="B24" s="16">
        <v>9</v>
      </c>
      <c r="C24" s="16">
        <v>5</v>
      </c>
      <c r="D24" s="15" t="s">
        <v>39</v>
      </c>
    </row>
    <row r="25" spans="1:4" x14ac:dyDescent="0.25">
      <c r="A25" s="13" t="s">
        <v>40</v>
      </c>
      <c r="B25" s="14">
        <v>4</v>
      </c>
      <c r="C25" s="14">
        <v>3</v>
      </c>
      <c r="D25" s="13" t="s">
        <v>41</v>
      </c>
    </row>
    <row r="26" spans="1:4" x14ac:dyDescent="0.25">
      <c r="A26" s="15" t="s">
        <v>42</v>
      </c>
      <c r="B26" s="16">
        <v>5</v>
      </c>
      <c r="C26" s="16">
        <v>2</v>
      </c>
      <c r="D26" s="15" t="s">
        <v>43</v>
      </c>
    </row>
    <row r="27" spans="1:4" x14ac:dyDescent="0.25">
      <c r="A27" s="13" t="s">
        <v>44</v>
      </c>
      <c r="B27" s="14">
        <v>14</v>
      </c>
      <c r="C27" s="14">
        <v>14</v>
      </c>
      <c r="D27" s="13" t="s">
        <v>45</v>
      </c>
    </row>
    <row r="28" spans="1:4" x14ac:dyDescent="0.25">
      <c r="A28" s="15" t="s">
        <v>46</v>
      </c>
      <c r="B28" s="16">
        <v>7</v>
      </c>
      <c r="C28" s="16">
        <v>7</v>
      </c>
      <c r="D28" s="15" t="s">
        <v>47</v>
      </c>
    </row>
    <row r="29" spans="1:4" x14ac:dyDescent="0.25">
      <c r="A29" s="13" t="s">
        <v>48</v>
      </c>
      <c r="B29" s="14">
        <f>$B$7</f>
      </c>
      <c r="C29" s="14">
        <f>$B$8</f>
      </c>
      <c r="D29" s="13" t="s">
        <v>49</v>
      </c>
    </row>
    <row r="31" spans="1:4" x14ac:dyDescent="0.25">
      <c r="A31" s="17" t="s">
        <v>50</v>
      </c>
      <c r="B31" s="17"/>
      <c r="C31" s="17"/>
      <c r="D31" s="17"/>
    </row>
    <row r="32" spans="1:4" x14ac:dyDescent="0.25">
      <c r="A32" s="17"/>
      <c r="B32" s="17"/>
      <c r="C32" s="17"/>
      <c r="D32" s="17"/>
    </row>
    <row r="34" spans="1:1" x14ac:dyDescent="0.25">
      <c r="A34" s="18" t="s">
        <v>51</v>
      </c>
    </row>
  </sheetData>
  <mergeCells count="16">
    <mergeCell ref="A1:D1"/>
    <mergeCell ref="A2:D2"/>
    <mergeCell ref="B4:C4"/>
    <mergeCell ref="B5:C5"/>
    <mergeCell ref="B6:C6"/>
    <mergeCell ref="B7:C7"/>
    <mergeCell ref="B8:C8"/>
    <mergeCell ref="B9:C9"/>
    <mergeCell ref="B10:C10"/>
    <mergeCell ref="B11:C11"/>
    <mergeCell ref="B12:C12"/>
    <mergeCell ref="B15:C15"/>
    <mergeCell ref="B16:C16"/>
    <mergeCell ref="B17:C17"/>
    <mergeCell ref="B18:C18"/>
    <mergeCell ref="A31:D32"/>
  </mergeCells>
  <dataValidations count="6">
    <dataValidation type="decimal" showErrorMessage="1" error="Enter 1 to 24 hours." sqref="B10">
      <formula1>1</formula1>
      <formula2>24</formula2>
    </dataValidation>
    <dataValidation type="whole" showErrorMessage="1" error="Enter 0 to 60." sqref="B11">
      <formula1>0</formula1>
      <formula2>60</formula2>
    </dataValidation>
    <dataValidation type="list" showErrorMessage="1" error="Pick a pattern from the list." sqref="B5">
      <formula1>$A$21:$A$29</formula1>
    </dataValidation>
    <dataValidation type="date" operator="greaterThan" showErrorMessage="1" error="Enter a date." sqref="B6">
      <formula1>36526</formula1>
    </dataValidation>
    <dataValidation type="whole" showErrorMessage="1" error="Enter 1 to 60 days." sqref="B7:B8">
      <formula1>1</formula1>
      <formula2>60</formula2>
    </dataValidation>
    <dataValidation type="list" sqref="B9">
      <formula1>"Count as on-site,Mark as travel,Take from R&amp;R"</formula1>
    </dataValidation>
  </dataValidation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3"/>
  <sheetViews>
    <sheetView workbookViewId="0">
      <pane xSplit="1" ySplit="6" topLeftCell="B7" activePane="bottomRight" state="frozen"/>
      <selection pane="bottomRight"/>
    </sheetView>
  </sheetViews>
  <sheetFormatPr defaultRowHeight="15" outlineLevelRow="0" outlineLevelCol="0" x14ac:dyDescent="55"/>
  <cols>
    <col min="1" max="1" width="12" customWidth="1"/>
    <col min="2" max="32" width="3.6" customWidth="1"/>
    <col min="33" max="36" width="10" customWidth="1"/>
  </cols>
  <sheetData>
    <row r="1" ht="30" customHeight="1" spans="1:32" x14ac:dyDescent="0.25">
      <c r="A1" s="1" t="s">
        <v>52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ht="20" customHeight="1" spans="1:32" x14ac:dyDescent="0.25">
      <c r="A2" s="2" t="s">
        <v>53</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ht="8" customHeight="1" x14ac:dyDescent="0.25"/>
    <row r="4" spans="1:32" x14ac:dyDescent="0.25">
      <c r="A4" s="19" t="s">
        <v>54</v>
      </c>
      <c r="B4" s="10">
        <f>Setup!$B$5</f>
      </c>
      <c r="C4" s="10"/>
      <c r="D4" s="10"/>
      <c r="E4" s="10"/>
      <c r="F4" s="10"/>
      <c r="G4" s="10"/>
      <c r="H4" s="10"/>
      <c r="I4" s="10"/>
      <c r="J4" s="10"/>
      <c r="L4" s="20" t="s">
        <v>55</v>
      </c>
      <c r="M4" s="20"/>
      <c r="N4" s="20"/>
      <c r="O4" s="20"/>
      <c r="P4" s="20"/>
      <c r="Q4" s="20"/>
      <c r="R4" s="20"/>
      <c r="S4" s="20"/>
      <c r="T4" s="20"/>
      <c r="U4" s="20"/>
      <c r="V4" s="21">
        <f>SUM(AG7:AG18)</f>
      </c>
      <c r="W4" s="21"/>
      <c r="Y4" s="20" t="s">
        <v>56</v>
      </c>
      <c r="Z4" s="20"/>
      <c r="AA4" s="20"/>
      <c r="AB4" s="20"/>
      <c r="AC4" s="20"/>
      <c r="AD4" s="20"/>
      <c r="AE4" s="20"/>
      <c r="AF4" s="22">
        <f>Setup!$B$18</f>
      </c>
    </row>
    <row r="6" ht="30" customHeight="1" spans="1:36" x14ac:dyDescent="0.25">
      <c r="A6" s="3" t="s">
        <v>57</v>
      </c>
      <c r="B6" s="3">
        <v>1</v>
      </c>
      <c r="C6" s="3">
        <v>2</v>
      </c>
      <c r="D6" s="3">
        <v>3</v>
      </c>
      <c r="E6" s="3">
        <v>4</v>
      </c>
      <c r="F6" s="3">
        <v>5</v>
      </c>
      <c r="G6" s="3">
        <v>6</v>
      </c>
      <c r="H6" s="3">
        <v>7</v>
      </c>
      <c r="I6" s="3">
        <v>8</v>
      </c>
      <c r="J6" s="3">
        <v>9</v>
      </c>
      <c r="K6" s="3">
        <v>10</v>
      </c>
      <c r="L6" s="3">
        <v>11</v>
      </c>
      <c r="M6" s="3">
        <v>12</v>
      </c>
      <c r="N6" s="3">
        <v>13</v>
      </c>
      <c r="O6" s="3">
        <v>14</v>
      </c>
      <c r="P6" s="3">
        <v>15</v>
      </c>
      <c r="Q6" s="3">
        <v>16</v>
      </c>
      <c r="R6" s="3">
        <v>17</v>
      </c>
      <c r="S6" s="3">
        <v>18</v>
      </c>
      <c r="T6" s="3">
        <v>19</v>
      </c>
      <c r="U6" s="3">
        <v>20</v>
      </c>
      <c r="V6" s="3">
        <v>21</v>
      </c>
      <c r="W6" s="3">
        <v>22</v>
      </c>
      <c r="X6" s="3">
        <v>23</v>
      </c>
      <c r="Y6" s="3">
        <v>24</v>
      </c>
      <c r="Z6" s="3">
        <v>25</v>
      </c>
      <c r="AA6" s="3">
        <v>26</v>
      </c>
      <c r="AB6" s="3">
        <v>27</v>
      </c>
      <c r="AC6" s="3">
        <v>28</v>
      </c>
      <c r="AD6" s="3">
        <v>29</v>
      </c>
      <c r="AE6" s="3">
        <v>30</v>
      </c>
      <c r="AF6" s="3">
        <v>31</v>
      </c>
      <c r="AG6" s="3" t="s">
        <v>58</v>
      </c>
      <c r="AH6" s="3" t="s">
        <v>59</v>
      </c>
      <c r="AI6" s="3" t="s">
        <v>60</v>
      </c>
      <c r="AJ6" s="3" t="s">
        <v>61</v>
      </c>
    </row>
    <row r="7" ht="20" customHeight="1" spans="1:36" x14ac:dyDescent="0.25">
      <c r="A7" s="23">
        <f>EDATE(Setup!$B$12,0)</f>
      </c>
      <c r="B7" s="24">
        <f>IF(1&gt;DAY(EOMONTH($A7,0)),"",IF(($A7+0)&lt;Setup!$B$6,"",IF(AND(Setup!$B$9="Mark as travel",OR(MOD(($A7+0)-Setup!$B$6+Setup!$B$17*1000,Setup!$B$17)=0,MOD(($A7+0)-Setup!$B$6+Setup!$B$17*1000,Setup!$B$17)=Setup!$B$15-1)),"T",IF(MOD(($A7+0)-Setup!$B$6+Setup!$B$17*1000,Setup!$B$17)&lt;Setup!$B$15,IF(MOD(($A7+0)-Setup!$B$6+Setup!$B$17*1000,Setup!$B$17)&lt;Setup!$B$11,"D","N"),IF(AND(Setup!$B$9="Take from R&amp;R",OR(MOD(($A7+0)-Setup!$B$6+Setup!$B$17*1000,Setup!$B$17)=Setup!$B$15,MOD(($A7+0)-Setup!$B$6+Setup!$B$17*1000,Setup!$B$17)=Setup!$B$17-1)),"T","R")))))</f>
      </c>
      <c r="C7" s="24">
        <f>IF(2&gt;DAY(EOMONTH($A7,0)),"",IF(($A7+1)&lt;Setup!$B$6,"",IF(AND(Setup!$B$9="Mark as travel",OR(MOD(($A7+1)-Setup!$B$6+Setup!$B$17*1000,Setup!$B$17)=0,MOD(($A7+1)-Setup!$B$6+Setup!$B$17*1000,Setup!$B$17)=Setup!$B$15-1)),"T",IF(MOD(($A7+1)-Setup!$B$6+Setup!$B$17*1000,Setup!$B$17)&lt;Setup!$B$15,IF(MOD(($A7+1)-Setup!$B$6+Setup!$B$17*1000,Setup!$B$17)&lt;Setup!$B$11,"D","N"),IF(AND(Setup!$B$9="Take from R&amp;R",OR(MOD(($A7+1)-Setup!$B$6+Setup!$B$17*1000,Setup!$B$17)=Setup!$B$15,MOD(($A7+1)-Setup!$B$6+Setup!$B$17*1000,Setup!$B$17)=Setup!$B$17-1)),"T","R")))))</f>
      </c>
      <c r="D7" s="24">
        <f>IF(3&gt;DAY(EOMONTH($A7,0)),"",IF(($A7+2)&lt;Setup!$B$6,"",IF(AND(Setup!$B$9="Mark as travel",OR(MOD(($A7+2)-Setup!$B$6+Setup!$B$17*1000,Setup!$B$17)=0,MOD(($A7+2)-Setup!$B$6+Setup!$B$17*1000,Setup!$B$17)=Setup!$B$15-1)),"T",IF(MOD(($A7+2)-Setup!$B$6+Setup!$B$17*1000,Setup!$B$17)&lt;Setup!$B$15,IF(MOD(($A7+2)-Setup!$B$6+Setup!$B$17*1000,Setup!$B$17)&lt;Setup!$B$11,"D","N"),IF(AND(Setup!$B$9="Take from R&amp;R",OR(MOD(($A7+2)-Setup!$B$6+Setup!$B$17*1000,Setup!$B$17)=Setup!$B$15,MOD(($A7+2)-Setup!$B$6+Setup!$B$17*1000,Setup!$B$17)=Setup!$B$17-1)),"T","R")))))</f>
      </c>
      <c r="E7" s="24">
        <f>IF(4&gt;DAY(EOMONTH($A7,0)),"",IF(($A7+3)&lt;Setup!$B$6,"",IF(AND(Setup!$B$9="Mark as travel",OR(MOD(($A7+3)-Setup!$B$6+Setup!$B$17*1000,Setup!$B$17)=0,MOD(($A7+3)-Setup!$B$6+Setup!$B$17*1000,Setup!$B$17)=Setup!$B$15-1)),"T",IF(MOD(($A7+3)-Setup!$B$6+Setup!$B$17*1000,Setup!$B$17)&lt;Setup!$B$15,IF(MOD(($A7+3)-Setup!$B$6+Setup!$B$17*1000,Setup!$B$17)&lt;Setup!$B$11,"D","N"),IF(AND(Setup!$B$9="Take from R&amp;R",OR(MOD(($A7+3)-Setup!$B$6+Setup!$B$17*1000,Setup!$B$17)=Setup!$B$15,MOD(($A7+3)-Setup!$B$6+Setup!$B$17*1000,Setup!$B$17)=Setup!$B$17-1)),"T","R")))))</f>
      </c>
      <c r="F7" s="24">
        <f>IF(5&gt;DAY(EOMONTH($A7,0)),"",IF(($A7+4)&lt;Setup!$B$6,"",IF(AND(Setup!$B$9="Mark as travel",OR(MOD(($A7+4)-Setup!$B$6+Setup!$B$17*1000,Setup!$B$17)=0,MOD(($A7+4)-Setup!$B$6+Setup!$B$17*1000,Setup!$B$17)=Setup!$B$15-1)),"T",IF(MOD(($A7+4)-Setup!$B$6+Setup!$B$17*1000,Setup!$B$17)&lt;Setup!$B$15,IF(MOD(($A7+4)-Setup!$B$6+Setup!$B$17*1000,Setup!$B$17)&lt;Setup!$B$11,"D","N"),IF(AND(Setup!$B$9="Take from R&amp;R",OR(MOD(($A7+4)-Setup!$B$6+Setup!$B$17*1000,Setup!$B$17)=Setup!$B$15,MOD(($A7+4)-Setup!$B$6+Setup!$B$17*1000,Setup!$B$17)=Setup!$B$17-1)),"T","R")))))</f>
      </c>
      <c r="G7" s="24">
        <f>IF(6&gt;DAY(EOMONTH($A7,0)),"",IF(($A7+5)&lt;Setup!$B$6,"",IF(AND(Setup!$B$9="Mark as travel",OR(MOD(($A7+5)-Setup!$B$6+Setup!$B$17*1000,Setup!$B$17)=0,MOD(($A7+5)-Setup!$B$6+Setup!$B$17*1000,Setup!$B$17)=Setup!$B$15-1)),"T",IF(MOD(($A7+5)-Setup!$B$6+Setup!$B$17*1000,Setup!$B$17)&lt;Setup!$B$15,IF(MOD(($A7+5)-Setup!$B$6+Setup!$B$17*1000,Setup!$B$17)&lt;Setup!$B$11,"D","N"),IF(AND(Setup!$B$9="Take from R&amp;R",OR(MOD(($A7+5)-Setup!$B$6+Setup!$B$17*1000,Setup!$B$17)=Setup!$B$15,MOD(($A7+5)-Setup!$B$6+Setup!$B$17*1000,Setup!$B$17)=Setup!$B$17-1)),"T","R")))))</f>
      </c>
      <c r="H7" s="24">
        <f>IF(7&gt;DAY(EOMONTH($A7,0)),"",IF(($A7+6)&lt;Setup!$B$6,"",IF(AND(Setup!$B$9="Mark as travel",OR(MOD(($A7+6)-Setup!$B$6+Setup!$B$17*1000,Setup!$B$17)=0,MOD(($A7+6)-Setup!$B$6+Setup!$B$17*1000,Setup!$B$17)=Setup!$B$15-1)),"T",IF(MOD(($A7+6)-Setup!$B$6+Setup!$B$17*1000,Setup!$B$17)&lt;Setup!$B$15,IF(MOD(($A7+6)-Setup!$B$6+Setup!$B$17*1000,Setup!$B$17)&lt;Setup!$B$11,"D","N"),IF(AND(Setup!$B$9="Take from R&amp;R",OR(MOD(($A7+6)-Setup!$B$6+Setup!$B$17*1000,Setup!$B$17)=Setup!$B$15,MOD(($A7+6)-Setup!$B$6+Setup!$B$17*1000,Setup!$B$17)=Setup!$B$17-1)),"T","R")))))</f>
      </c>
      <c r="I7" s="24">
        <f>IF(8&gt;DAY(EOMONTH($A7,0)),"",IF(($A7+7)&lt;Setup!$B$6,"",IF(AND(Setup!$B$9="Mark as travel",OR(MOD(($A7+7)-Setup!$B$6+Setup!$B$17*1000,Setup!$B$17)=0,MOD(($A7+7)-Setup!$B$6+Setup!$B$17*1000,Setup!$B$17)=Setup!$B$15-1)),"T",IF(MOD(($A7+7)-Setup!$B$6+Setup!$B$17*1000,Setup!$B$17)&lt;Setup!$B$15,IF(MOD(($A7+7)-Setup!$B$6+Setup!$B$17*1000,Setup!$B$17)&lt;Setup!$B$11,"D","N"),IF(AND(Setup!$B$9="Take from R&amp;R",OR(MOD(($A7+7)-Setup!$B$6+Setup!$B$17*1000,Setup!$B$17)=Setup!$B$15,MOD(($A7+7)-Setup!$B$6+Setup!$B$17*1000,Setup!$B$17)=Setup!$B$17-1)),"T","R")))))</f>
      </c>
      <c r="J7" s="24">
        <f>IF(9&gt;DAY(EOMONTH($A7,0)),"",IF(($A7+8)&lt;Setup!$B$6,"",IF(AND(Setup!$B$9="Mark as travel",OR(MOD(($A7+8)-Setup!$B$6+Setup!$B$17*1000,Setup!$B$17)=0,MOD(($A7+8)-Setup!$B$6+Setup!$B$17*1000,Setup!$B$17)=Setup!$B$15-1)),"T",IF(MOD(($A7+8)-Setup!$B$6+Setup!$B$17*1000,Setup!$B$17)&lt;Setup!$B$15,IF(MOD(($A7+8)-Setup!$B$6+Setup!$B$17*1000,Setup!$B$17)&lt;Setup!$B$11,"D","N"),IF(AND(Setup!$B$9="Take from R&amp;R",OR(MOD(($A7+8)-Setup!$B$6+Setup!$B$17*1000,Setup!$B$17)=Setup!$B$15,MOD(($A7+8)-Setup!$B$6+Setup!$B$17*1000,Setup!$B$17)=Setup!$B$17-1)),"T","R")))))</f>
      </c>
      <c r="K7" s="24">
        <f>IF(10&gt;DAY(EOMONTH($A7,0)),"",IF(($A7+9)&lt;Setup!$B$6,"",IF(AND(Setup!$B$9="Mark as travel",OR(MOD(($A7+9)-Setup!$B$6+Setup!$B$17*1000,Setup!$B$17)=0,MOD(($A7+9)-Setup!$B$6+Setup!$B$17*1000,Setup!$B$17)=Setup!$B$15-1)),"T",IF(MOD(($A7+9)-Setup!$B$6+Setup!$B$17*1000,Setup!$B$17)&lt;Setup!$B$15,IF(MOD(($A7+9)-Setup!$B$6+Setup!$B$17*1000,Setup!$B$17)&lt;Setup!$B$11,"D","N"),IF(AND(Setup!$B$9="Take from R&amp;R",OR(MOD(($A7+9)-Setup!$B$6+Setup!$B$17*1000,Setup!$B$17)=Setup!$B$15,MOD(($A7+9)-Setup!$B$6+Setup!$B$17*1000,Setup!$B$17)=Setup!$B$17-1)),"T","R")))))</f>
      </c>
      <c r="L7" s="24">
        <f>IF(11&gt;DAY(EOMONTH($A7,0)),"",IF(($A7+10)&lt;Setup!$B$6,"",IF(AND(Setup!$B$9="Mark as travel",OR(MOD(($A7+10)-Setup!$B$6+Setup!$B$17*1000,Setup!$B$17)=0,MOD(($A7+10)-Setup!$B$6+Setup!$B$17*1000,Setup!$B$17)=Setup!$B$15-1)),"T",IF(MOD(($A7+10)-Setup!$B$6+Setup!$B$17*1000,Setup!$B$17)&lt;Setup!$B$15,IF(MOD(($A7+10)-Setup!$B$6+Setup!$B$17*1000,Setup!$B$17)&lt;Setup!$B$11,"D","N"),IF(AND(Setup!$B$9="Take from R&amp;R",OR(MOD(($A7+10)-Setup!$B$6+Setup!$B$17*1000,Setup!$B$17)=Setup!$B$15,MOD(($A7+10)-Setup!$B$6+Setup!$B$17*1000,Setup!$B$17)=Setup!$B$17-1)),"T","R")))))</f>
      </c>
      <c r="M7" s="24">
        <f>IF(12&gt;DAY(EOMONTH($A7,0)),"",IF(($A7+11)&lt;Setup!$B$6,"",IF(AND(Setup!$B$9="Mark as travel",OR(MOD(($A7+11)-Setup!$B$6+Setup!$B$17*1000,Setup!$B$17)=0,MOD(($A7+11)-Setup!$B$6+Setup!$B$17*1000,Setup!$B$17)=Setup!$B$15-1)),"T",IF(MOD(($A7+11)-Setup!$B$6+Setup!$B$17*1000,Setup!$B$17)&lt;Setup!$B$15,IF(MOD(($A7+11)-Setup!$B$6+Setup!$B$17*1000,Setup!$B$17)&lt;Setup!$B$11,"D","N"),IF(AND(Setup!$B$9="Take from R&amp;R",OR(MOD(($A7+11)-Setup!$B$6+Setup!$B$17*1000,Setup!$B$17)=Setup!$B$15,MOD(($A7+11)-Setup!$B$6+Setup!$B$17*1000,Setup!$B$17)=Setup!$B$17-1)),"T","R")))))</f>
      </c>
      <c r="N7" s="24">
        <f>IF(13&gt;DAY(EOMONTH($A7,0)),"",IF(($A7+12)&lt;Setup!$B$6,"",IF(AND(Setup!$B$9="Mark as travel",OR(MOD(($A7+12)-Setup!$B$6+Setup!$B$17*1000,Setup!$B$17)=0,MOD(($A7+12)-Setup!$B$6+Setup!$B$17*1000,Setup!$B$17)=Setup!$B$15-1)),"T",IF(MOD(($A7+12)-Setup!$B$6+Setup!$B$17*1000,Setup!$B$17)&lt;Setup!$B$15,IF(MOD(($A7+12)-Setup!$B$6+Setup!$B$17*1000,Setup!$B$17)&lt;Setup!$B$11,"D","N"),IF(AND(Setup!$B$9="Take from R&amp;R",OR(MOD(($A7+12)-Setup!$B$6+Setup!$B$17*1000,Setup!$B$17)=Setup!$B$15,MOD(($A7+12)-Setup!$B$6+Setup!$B$17*1000,Setup!$B$17)=Setup!$B$17-1)),"T","R")))))</f>
      </c>
      <c r="O7" s="24">
        <f>IF(14&gt;DAY(EOMONTH($A7,0)),"",IF(($A7+13)&lt;Setup!$B$6,"",IF(AND(Setup!$B$9="Mark as travel",OR(MOD(($A7+13)-Setup!$B$6+Setup!$B$17*1000,Setup!$B$17)=0,MOD(($A7+13)-Setup!$B$6+Setup!$B$17*1000,Setup!$B$17)=Setup!$B$15-1)),"T",IF(MOD(($A7+13)-Setup!$B$6+Setup!$B$17*1000,Setup!$B$17)&lt;Setup!$B$15,IF(MOD(($A7+13)-Setup!$B$6+Setup!$B$17*1000,Setup!$B$17)&lt;Setup!$B$11,"D","N"),IF(AND(Setup!$B$9="Take from R&amp;R",OR(MOD(($A7+13)-Setup!$B$6+Setup!$B$17*1000,Setup!$B$17)=Setup!$B$15,MOD(($A7+13)-Setup!$B$6+Setup!$B$17*1000,Setup!$B$17)=Setup!$B$17-1)),"T","R")))))</f>
      </c>
      <c r="P7" s="24">
        <f>IF(15&gt;DAY(EOMONTH($A7,0)),"",IF(($A7+14)&lt;Setup!$B$6,"",IF(AND(Setup!$B$9="Mark as travel",OR(MOD(($A7+14)-Setup!$B$6+Setup!$B$17*1000,Setup!$B$17)=0,MOD(($A7+14)-Setup!$B$6+Setup!$B$17*1000,Setup!$B$17)=Setup!$B$15-1)),"T",IF(MOD(($A7+14)-Setup!$B$6+Setup!$B$17*1000,Setup!$B$17)&lt;Setup!$B$15,IF(MOD(($A7+14)-Setup!$B$6+Setup!$B$17*1000,Setup!$B$17)&lt;Setup!$B$11,"D","N"),IF(AND(Setup!$B$9="Take from R&amp;R",OR(MOD(($A7+14)-Setup!$B$6+Setup!$B$17*1000,Setup!$B$17)=Setup!$B$15,MOD(($A7+14)-Setup!$B$6+Setup!$B$17*1000,Setup!$B$17)=Setup!$B$17-1)),"T","R")))))</f>
      </c>
      <c r="Q7" s="24">
        <f>IF(16&gt;DAY(EOMONTH($A7,0)),"",IF(($A7+15)&lt;Setup!$B$6,"",IF(AND(Setup!$B$9="Mark as travel",OR(MOD(($A7+15)-Setup!$B$6+Setup!$B$17*1000,Setup!$B$17)=0,MOD(($A7+15)-Setup!$B$6+Setup!$B$17*1000,Setup!$B$17)=Setup!$B$15-1)),"T",IF(MOD(($A7+15)-Setup!$B$6+Setup!$B$17*1000,Setup!$B$17)&lt;Setup!$B$15,IF(MOD(($A7+15)-Setup!$B$6+Setup!$B$17*1000,Setup!$B$17)&lt;Setup!$B$11,"D","N"),IF(AND(Setup!$B$9="Take from R&amp;R",OR(MOD(($A7+15)-Setup!$B$6+Setup!$B$17*1000,Setup!$B$17)=Setup!$B$15,MOD(($A7+15)-Setup!$B$6+Setup!$B$17*1000,Setup!$B$17)=Setup!$B$17-1)),"T","R")))))</f>
      </c>
      <c r="R7" s="24">
        <f>IF(17&gt;DAY(EOMONTH($A7,0)),"",IF(($A7+16)&lt;Setup!$B$6,"",IF(AND(Setup!$B$9="Mark as travel",OR(MOD(($A7+16)-Setup!$B$6+Setup!$B$17*1000,Setup!$B$17)=0,MOD(($A7+16)-Setup!$B$6+Setup!$B$17*1000,Setup!$B$17)=Setup!$B$15-1)),"T",IF(MOD(($A7+16)-Setup!$B$6+Setup!$B$17*1000,Setup!$B$17)&lt;Setup!$B$15,IF(MOD(($A7+16)-Setup!$B$6+Setup!$B$17*1000,Setup!$B$17)&lt;Setup!$B$11,"D","N"),IF(AND(Setup!$B$9="Take from R&amp;R",OR(MOD(($A7+16)-Setup!$B$6+Setup!$B$17*1000,Setup!$B$17)=Setup!$B$15,MOD(($A7+16)-Setup!$B$6+Setup!$B$17*1000,Setup!$B$17)=Setup!$B$17-1)),"T","R")))))</f>
      </c>
      <c r="S7" s="24">
        <f>IF(18&gt;DAY(EOMONTH($A7,0)),"",IF(($A7+17)&lt;Setup!$B$6,"",IF(AND(Setup!$B$9="Mark as travel",OR(MOD(($A7+17)-Setup!$B$6+Setup!$B$17*1000,Setup!$B$17)=0,MOD(($A7+17)-Setup!$B$6+Setup!$B$17*1000,Setup!$B$17)=Setup!$B$15-1)),"T",IF(MOD(($A7+17)-Setup!$B$6+Setup!$B$17*1000,Setup!$B$17)&lt;Setup!$B$15,IF(MOD(($A7+17)-Setup!$B$6+Setup!$B$17*1000,Setup!$B$17)&lt;Setup!$B$11,"D","N"),IF(AND(Setup!$B$9="Take from R&amp;R",OR(MOD(($A7+17)-Setup!$B$6+Setup!$B$17*1000,Setup!$B$17)=Setup!$B$15,MOD(($A7+17)-Setup!$B$6+Setup!$B$17*1000,Setup!$B$17)=Setup!$B$17-1)),"T","R")))))</f>
      </c>
      <c r="T7" s="24">
        <f>IF(19&gt;DAY(EOMONTH($A7,0)),"",IF(($A7+18)&lt;Setup!$B$6,"",IF(AND(Setup!$B$9="Mark as travel",OR(MOD(($A7+18)-Setup!$B$6+Setup!$B$17*1000,Setup!$B$17)=0,MOD(($A7+18)-Setup!$B$6+Setup!$B$17*1000,Setup!$B$17)=Setup!$B$15-1)),"T",IF(MOD(($A7+18)-Setup!$B$6+Setup!$B$17*1000,Setup!$B$17)&lt;Setup!$B$15,IF(MOD(($A7+18)-Setup!$B$6+Setup!$B$17*1000,Setup!$B$17)&lt;Setup!$B$11,"D","N"),IF(AND(Setup!$B$9="Take from R&amp;R",OR(MOD(($A7+18)-Setup!$B$6+Setup!$B$17*1000,Setup!$B$17)=Setup!$B$15,MOD(($A7+18)-Setup!$B$6+Setup!$B$17*1000,Setup!$B$17)=Setup!$B$17-1)),"T","R")))))</f>
      </c>
      <c r="U7" s="24">
        <f>IF(20&gt;DAY(EOMONTH($A7,0)),"",IF(($A7+19)&lt;Setup!$B$6,"",IF(AND(Setup!$B$9="Mark as travel",OR(MOD(($A7+19)-Setup!$B$6+Setup!$B$17*1000,Setup!$B$17)=0,MOD(($A7+19)-Setup!$B$6+Setup!$B$17*1000,Setup!$B$17)=Setup!$B$15-1)),"T",IF(MOD(($A7+19)-Setup!$B$6+Setup!$B$17*1000,Setup!$B$17)&lt;Setup!$B$15,IF(MOD(($A7+19)-Setup!$B$6+Setup!$B$17*1000,Setup!$B$17)&lt;Setup!$B$11,"D","N"),IF(AND(Setup!$B$9="Take from R&amp;R",OR(MOD(($A7+19)-Setup!$B$6+Setup!$B$17*1000,Setup!$B$17)=Setup!$B$15,MOD(($A7+19)-Setup!$B$6+Setup!$B$17*1000,Setup!$B$17)=Setup!$B$17-1)),"T","R")))))</f>
      </c>
      <c r="V7" s="24">
        <f>IF(21&gt;DAY(EOMONTH($A7,0)),"",IF(($A7+20)&lt;Setup!$B$6,"",IF(AND(Setup!$B$9="Mark as travel",OR(MOD(($A7+20)-Setup!$B$6+Setup!$B$17*1000,Setup!$B$17)=0,MOD(($A7+20)-Setup!$B$6+Setup!$B$17*1000,Setup!$B$17)=Setup!$B$15-1)),"T",IF(MOD(($A7+20)-Setup!$B$6+Setup!$B$17*1000,Setup!$B$17)&lt;Setup!$B$15,IF(MOD(($A7+20)-Setup!$B$6+Setup!$B$17*1000,Setup!$B$17)&lt;Setup!$B$11,"D","N"),IF(AND(Setup!$B$9="Take from R&amp;R",OR(MOD(($A7+20)-Setup!$B$6+Setup!$B$17*1000,Setup!$B$17)=Setup!$B$15,MOD(($A7+20)-Setup!$B$6+Setup!$B$17*1000,Setup!$B$17)=Setup!$B$17-1)),"T","R")))))</f>
      </c>
      <c r="W7" s="24">
        <f>IF(22&gt;DAY(EOMONTH($A7,0)),"",IF(($A7+21)&lt;Setup!$B$6,"",IF(AND(Setup!$B$9="Mark as travel",OR(MOD(($A7+21)-Setup!$B$6+Setup!$B$17*1000,Setup!$B$17)=0,MOD(($A7+21)-Setup!$B$6+Setup!$B$17*1000,Setup!$B$17)=Setup!$B$15-1)),"T",IF(MOD(($A7+21)-Setup!$B$6+Setup!$B$17*1000,Setup!$B$17)&lt;Setup!$B$15,IF(MOD(($A7+21)-Setup!$B$6+Setup!$B$17*1000,Setup!$B$17)&lt;Setup!$B$11,"D","N"),IF(AND(Setup!$B$9="Take from R&amp;R",OR(MOD(($A7+21)-Setup!$B$6+Setup!$B$17*1000,Setup!$B$17)=Setup!$B$15,MOD(($A7+21)-Setup!$B$6+Setup!$B$17*1000,Setup!$B$17)=Setup!$B$17-1)),"T","R")))))</f>
      </c>
      <c r="X7" s="24">
        <f>IF(23&gt;DAY(EOMONTH($A7,0)),"",IF(($A7+22)&lt;Setup!$B$6,"",IF(AND(Setup!$B$9="Mark as travel",OR(MOD(($A7+22)-Setup!$B$6+Setup!$B$17*1000,Setup!$B$17)=0,MOD(($A7+22)-Setup!$B$6+Setup!$B$17*1000,Setup!$B$17)=Setup!$B$15-1)),"T",IF(MOD(($A7+22)-Setup!$B$6+Setup!$B$17*1000,Setup!$B$17)&lt;Setup!$B$15,IF(MOD(($A7+22)-Setup!$B$6+Setup!$B$17*1000,Setup!$B$17)&lt;Setup!$B$11,"D","N"),IF(AND(Setup!$B$9="Take from R&amp;R",OR(MOD(($A7+22)-Setup!$B$6+Setup!$B$17*1000,Setup!$B$17)=Setup!$B$15,MOD(($A7+22)-Setup!$B$6+Setup!$B$17*1000,Setup!$B$17)=Setup!$B$17-1)),"T","R")))))</f>
      </c>
      <c r="Y7" s="24">
        <f>IF(24&gt;DAY(EOMONTH($A7,0)),"",IF(($A7+23)&lt;Setup!$B$6,"",IF(AND(Setup!$B$9="Mark as travel",OR(MOD(($A7+23)-Setup!$B$6+Setup!$B$17*1000,Setup!$B$17)=0,MOD(($A7+23)-Setup!$B$6+Setup!$B$17*1000,Setup!$B$17)=Setup!$B$15-1)),"T",IF(MOD(($A7+23)-Setup!$B$6+Setup!$B$17*1000,Setup!$B$17)&lt;Setup!$B$15,IF(MOD(($A7+23)-Setup!$B$6+Setup!$B$17*1000,Setup!$B$17)&lt;Setup!$B$11,"D","N"),IF(AND(Setup!$B$9="Take from R&amp;R",OR(MOD(($A7+23)-Setup!$B$6+Setup!$B$17*1000,Setup!$B$17)=Setup!$B$15,MOD(($A7+23)-Setup!$B$6+Setup!$B$17*1000,Setup!$B$17)=Setup!$B$17-1)),"T","R")))))</f>
      </c>
      <c r="Z7" s="24">
        <f>IF(25&gt;DAY(EOMONTH($A7,0)),"",IF(($A7+24)&lt;Setup!$B$6,"",IF(AND(Setup!$B$9="Mark as travel",OR(MOD(($A7+24)-Setup!$B$6+Setup!$B$17*1000,Setup!$B$17)=0,MOD(($A7+24)-Setup!$B$6+Setup!$B$17*1000,Setup!$B$17)=Setup!$B$15-1)),"T",IF(MOD(($A7+24)-Setup!$B$6+Setup!$B$17*1000,Setup!$B$17)&lt;Setup!$B$15,IF(MOD(($A7+24)-Setup!$B$6+Setup!$B$17*1000,Setup!$B$17)&lt;Setup!$B$11,"D","N"),IF(AND(Setup!$B$9="Take from R&amp;R",OR(MOD(($A7+24)-Setup!$B$6+Setup!$B$17*1000,Setup!$B$17)=Setup!$B$15,MOD(($A7+24)-Setup!$B$6+Setup!$B$17*1000,Setup!$B$17)=Setup!$B$17-1)),"T","R")))))</f>
      </c>
      <c r="AA7" s="24">
        <f>IF(26&gt;DAY(EOMONTH($A7,0)),"",IF(($A7+25)&lt;Setup!$B$6,"",IF(AND(Setup!$B$9="Mark as travel",OR(MOD(($A7+25)-Setup!$B$6+Setup!$B$17*1000,Setup!$B$17)=0,MOD(($A7+25)-Setup!$B$6+Setup!$B$17*1000,Setup!$B$17)=Setup!$B$15-1)),"T",IF(MOD(($A7+25)-Setup!$B$6+Setup!$B$17*1000,Setup!$B$17)&lt;Setup!$B$15,IF(MOD(($A7+25)-Setup!$B$6+Setup!$B$17*1000,Setup!$B$17)&lt;Setup!$B$11,"D","N"),IF(AND(Setup!$B$9="Take from R&amp;R",OR(MOD(($A7+25)-Setup!$B$6+Setup!$B$17*1000,Setup!$B$17)=Setup!$B$15,MOD(($A7+25)-Setup!$B$6+Setup!$B$17*1000,Setup!$B$17)=Setup!$B$17-1)),"T","R")))))</f>
      </c>
      <c r="AB7" s="24">
        <f>IF(27&gt;DAY(EOMONTH($A7,0)),"",IF(($A7+26)&lt;Setup!$B$6,"",IF(AND(Setup!$B$9="Mark as travel",OR(MOD(($A7+26)-Setup!$B$6+Setup!$B$17*1000,Setup!$B$17)=0,MOD(($A7+26)-Setup!$B$6+Setup!$B$17*1000,Setup!$B$17)=Setup!$B$15-1)),"T",IF(MOD(($A7+26)-Setup!$B$6+Setup!$B$17*1000,Setup!$B$17)&lt;Setup!$B$15,IF(MOD(($A7+26)-Setup!$B$6+Setup!$B$17*1000,Setup!$B$17)&lt;Setup!$B$11,"D","N"),IF(AND(Setup!$B$9="Take from R&amp;R",OR(MOD(($A7+26)-Setup!$B$6+Setup!$B$17*1000,Setup!$B$17)=Setup!$B$15,MOD(($A7+26)-Setup!$B$6+Setup!$B$17*1000,Setup!$B$17)=Setup!$B$17-1)),"T","R")))))</f>
      </c>
      <c r="AC7" s="24">
        <f>IF(28&gt;DAY(EOMONTH($A7,0)),"",IF(($A7+27)&lt;Setup!$B$6,"",IF(AND(Setup!$B$9="Mark as travel",OR(MOD(($A7+27)-Setup!$B$6+Setup!$B$17*1000,Setup!$B$17)=0,MOD(($A7+27)-Setup!$B$6+Setup!$B$17*1000,Setup!$B$17)=Setup!$B$15-1)),"T",IF(MOD(($A7+27)-Setup!$B$6+Setup!$B$17*1000,Setup!$B$17)&lt;Setup!$B$15,IF(MOD(($A7+27)-Setup!$B$6+Setup!$B$17*1000,Setup!$B$17)&lt;Setup!$B$11,"D","N"),IF(AND(Setup!$B$9="Take from R&amp;R",OR(MOD(($A7+27)-Setup!$B$6+Setup!$B$17*1000,Setup!$B$17)=Setup!$B$15,MOD(($A7+27)-Setup!$B$6+Setup!$B$17*1000,Setup!$B$17)=Setup!$B$17-1)),"T","R")))))</f>
      </c>
      <c r="AD7" s="24">
        <f>IF(29&gt;DAY(EOMONTH($A7,0)),"",IF(($A7+28)&lt;Setup!$B$6,"",IF(AND(Setup!$B$9="Mark as travel",OR(MOD(($A7+28)-Setup!$B$6+Setup!$B$17*1000,Setup!$B$17)=0,MOD(($A7+28)-Setup!$B$6+Setup!$B$17*1000,Setup!$B$17)=Setup!$B$15-1)),"T",IF(MOD(($A7+28)-Setup!$B$6+Setup!$B$17*1000,Setup!$B$17)&lt;Setup!$B$15,IF(MOD(($A7+28)-Setup!$B$6+Setup!$B$17*1000,Setup!$B$17)&lt;Setup!$B$11,"D","N"),IF(AND(Setup!$B$9="Take from R&amp;R",OR(MOD(($A7+28)-Setup!$B$6+Setup!$B$17*1000,Setup!$B$17)=Setup!$B$15,MOD(($A7+28)-Setup!$B$6+Setup!$B$17*1000,Setup!$B$17)=Setup!$B$17-1)),"T","R")))))</f>
      </c>
      <c r="AE7" s="24">
        <f>IF(30&gt;DAY(EOMONTH($A7,0)),"",IF(($A7+29)&lt;Setup!$B$6,"",IF(AND(Setup!$B$9="Mark as travel",OR(MOD(($A7+29)-Setup!$B$6+Setup!$B$17*1000,Setup!$B$17)=0,MOD(($A7+29)-Setup!$B$6+Setup!$B$17*1000,Setup!$B$17)=Setup!$B$15-1)),"T",IF(MOD(($A7+29)-Setup!$B$6+Setup!$B$17*1000,Setup!$B$17)&lt;Setup!$B$15,IF(MOD(($A7+29)-Setup!$B$6+Setup!$B$17*1000,Setup!$B$17)&lt;Setup!$B$11,"D","N"),IF(AND(Setup!$B$9="Take from R&amp;R",OR(MOD(($A7+29)-Setup!$B$6+Setup!$B$17*1000,Setup!$B$17)=Setup!$B$15,MOD(($A7+29)-Setup!$B$6+Setup!$B$17*1000,Setup!$B$17)=Setup!$B$17-1)),"T","R")))))</f>
      </c>
      <c r="AF7" s="24">
        <f>IF(31&gt;DAY(EOMONTH($A7,0)),"",IF(($A7+30)&lt;Setup!$B$6,"",IF(AND(Setup!$B$9="Mark as travel",OR(MOD(($A7+30)-Setup!$B$6+Setup!$B$17*1000,Setup!$B$17)=0,MOD(($A7+30)-Setup!$B$6+Setup!$B$17*1000,Setup!$B$17)=Setup!$B$15-1)),"T",IF(MOD(($A7+30)-Setup!$B$6+Setup!$B$17*1000,Setup!$B$17)&lt;Setup!$B$15,IF(MOD(($A7+30)-Setup!$B$6+Setup!$B$17*1000,Setup!$B$17)&lt;Setup!$B$11,"D","N"),IF(AND(Setup!$B$9="Take from R&amp;R",OR(MOD(($A7+30)-Setup!$B$6+Setup!$B$17*1000,Setup!$B$17)=Setup!$B$15,MOD(($A7+30)-Setup!$B$6+Setup!$B$17*1000,Setup!$B$17)=Setup!$B$17-1)),"T","R")))))</f>
      </c>
      <c r="AG7" s="14">
        <f>IF(EOMONTH($A7,0)&lt;Setup!$B$6,0,INT((EOMONTH($A7,0)-Setup!$B$6)/Setup!$B$17)-ROUNDUP((MAX($A7,Setup!$B$6)-Setup!$B$6)/Setup!$B$17,0)+1)</f>
      </c>
      <c r="AH7" s="14">
        <f>COUNTIF(B7:AF7,"D")+COUNTIF(B7:AF7,"N")</f>
      </c>
      <c r="AI7" s="14">
        <f>COUNTIF(B7:AF7,"T")</f>
      </c>
      <c r="AJ7" s="14">
        <f>COUNTIF(B7:AF7,"R")</f>
      </c>
    </row>
    <row r="8" ht="20" customHeight="1" spans="1:36" x14ac:dyDescent="0.25">
      <c r="A8" s="23">
        <f>EDATE(Setup!$B$12,1)</f>
      </c>
      <c r="B8" s="24">
        <f>IF(1&gt;DAY(EOMONTH($A8,0)),"",IF(($A8+0)&lt;Setup!$B$6,"",IF(AND(Setup!$B$9="Mark as travel",OR(MOD(($A8+0)-Setup!$B$6+Setup!$B$17*1000,Setup!$B$17)=0,MOD(($A8+0)-Setup!$B$6+Setup!$B$17*1000,Setup!$B$17)=Setup!$B$15-1)),"T",IF(MOD(($A8+0)-Setup!$B$6+Setup!$B$17*1000,Setup!$B$17)&lt;Setup!$B$15,IF(MOD(($A8+0)-Setup!$B$6+Setup!$B$17*1000,Setup!$B$17)&lt;Setup!$B$11,"D","N"),IF(AND(Setup!$B$9="Take from R&amp;R",OR(MOD(($A8+0)-Setup!$B$6+Setup!$B$17*1000,Setup!$B$17)=Setup!$B$15,MOD(($A8+0)-Setup!$B$6+Setup!$B$17*1000,Setup!$B$17)=Setup!$B$17-1)),"T","R")))))</f>
      </c>
      <c r="C8" s="24">
        <f>IF(2&gt;DAY(EOMONTH($A8,0)),"",IF(($A8+1)&lt;Setup!$B$6,"",IF(AND(Setup!$B$9="Mark as travel",OR(MOD(($A8+1)-Setup!$B$6+Setup!$B$17*1000,Setup!$B$17)=0,MOD(($A8+1)-Setup!$B$6+Setup!$B$17*1000,Setup!$B$17)=Setup!$B$15-1)),"T",IF(MOD(($A8+1)-Setup!$B$6+Setup!$B$17*1000,Setup!$B$17)&lt;Setup!$B$15,IF(MOD(($A8+1)-Setup!$B$6+Setup!$B$17*1000,Setup!$B$17)&lt;Setup!$B$11,"D","N"),IF(AND(Setup!$B$9="Take from R&amp;R",OR(MOD(($A8+1)-Setup!$B$6+Setup!$B$17*1000,Setup!$B$17)=Setup!$B$15,MOD(($A8+1)-Setup!$B$6+Setup!$B$17*1000,Setup!$B$17)=Setup!$B$17-1)),"T","R")))))</f>
      </c>
      <c r="D8" s="24">
        <f>IF(3&gt;DAY(EOMONTH($A8,0)),"",IF(($A8+2)&lt;Setup!$B$6,"",IF(AND(Setup!$B$9="Mark as travel",OR(MOD(($A8+2)-Setup!$B$6+Setup!$B$17*1000,Setup!$B$17)=0,MOD(($A8+2)-Setup!$B$6+Setup!$B$17*1000,Setup!$B$17)=Setup!$B$15-1)),"T",IF(MOD(($A8+2)-Setup!$B$6+Setup!$B$17*1000,Setup!$B$17)&lt;Setup!$B$15,IF(MOD(($A8+2)-Setup!$B$6+Setup!$B$17*1000,Setup!$B$17)&lt;Setup!$B$11,"D","N"),IF(AND(Setup!$B$9="Take from R&amp;R",OR(MOD(($A8+2)-Setup!$B$6+Setup!$B$17*1000,Setup!$B$17)=Setup!$B$15,MOD(($A8+2)-Setup!$B$6+Setup!$B$17*1000,Setup!$B$17)=Setup!$B$17-1)),"T","R")))))</f>
      </c>
      <c r="E8" s="24">
        <f>IF(4&gt;DAY(EOMONTH($A8,0)),"",IF(($A8+3)&lt;Setup!$B$6,"",IF(AND(Setup!$B$9="Mark as travel",OR(MOD(($A8+3)-Setup!$B$6+Setup!$B$17*1000,Setup!$B$17)=0,MOD(($A8+3)-Setup!$B$6+Setup!$B$17*1000,Setup!$B$17)=Setup!$B$15-1)),"T",IF(MOD(($A8+3)-Setup!$B$6+Setup!$B$17*1000,Setup!$B$17)&lt;Setup!$B$15,IF(MOD(($A8+3)-Setup!$B$6+Setup!$B$17*1000,Setup!$B$17)&lt;Setup!$B$11,"D","N"),IF(AND(Setup!$B$9="Take from R&amp;R",OR(MOD(($A8+3)-Setup!$B$6+Setup!$B$17*1000,Setup!$B$17)=Setup!$B$15,MOD(($A8+3)-Setup!$B$6+Setup!$B$17*1000,Setup!$B$17)=Setup!$B$17-1)),"T","R")))))</f>
      </c>
      <c r="F8" s="24">
        <f>IF(5&gt;DAY(EOMONTH($A8,0)),"",IF(($A8+4)&lt;Setup!$B$6,"",IF(AND(Setup!$B$9="Mark as travel",OR(MOD(($A8+4)-Setup!$B$6+Setup!$B$17*1000,Setup!$B$17)=0,MOD(($A8+4)-Setup!$B$6+Setup!$B$17*1000,Setup!$B$17)=Setup!$B$15-1)),"T",IF(MOD(($A8+4)-Setup!$B$6+Setup!$B$17*1000,Setup!$B$17)&lt;Setup!$B$15,IF(MOD(($A8+4)-Setup!$B$6+Setup!$B$17*1000,Setup!$B$17)&lt;Setup!$B$11,"D","N"),IF(AND(Setup!$B$9="Take from R&amp;R",OR(MOD(($A8+4)-Setup!$B$6+Setup!$B$17*1000,Setup!$B$17)=Setup!$B$15,MOD(($A8+4)-Setup!$B$6+Setup!$B$17*1000,Setup!$B$17)=Setup!$B$17-1)),"T","R")))))</f>
      </c>
      <c r="G8" s="24">
        <f>IF(6&gt;DAY(EOMONTH($A8,0)),"",IF(($A8+5)&lt;Setup!$B$6,"",IF(AND(Setup!$B$9="Mark as travel",OR(MOD(($A8+5)-Setup!$B$6+Setup!$B$17*1000,Setup!$B$17)=0,MOD(($A8+5)-Setup!$B$6+Setup!$B$17*1000,Setup!$B$17)=Setup!$B$15-1)),"T",IF(MOD(($A8+5)-Setup!$B$6+Setup!$B$17*1000,Setup!$B$17)&lt;Setup!$B$15,IF(MOD(($A8+5)-Setup!$B$6+Setup!$B$17*1000,Setup!$B$17)&lt;Setup!$B$11,"D","N"),IF(AND(Setup!$B$9="Take from R&amp;R",OR(MOD(($A8+5)-Setup!$B$6+Setup!$B$17*1000,Setup!$B$17)=Setup!$B$15,MOD(($A8+5)-Setup!$B$6+Setup!$B$17*1000,Setup!$B$17)=Setup!$B$17-1)),"T","R")))))</f>
      </c>
      <c r="H8" s="24">
        <f>IF(7&gt;DAY(EOMONTH($A8,0)),"",IF(($A8+6)&lt;Setup!$B$6,"",IF(AND(Setup!$B$9="Mark as travel",OR(MOD(($A8+6)-Setup!$B$6+Setup!$B$17*1000,Setup!$B$17)=0,MOD(($A8+6)-Setup!$B$6+Setup!$B$17*1000,Setup!$B$17)=Setup!$B$15-1)),"T",IF(MOD(($A8+6)-Setup!$B$6+Setup!$B$17*1000,Setup!$B$17)&lt;Setup!$B$15,IF(MOD(($A8+6)-Setup!$B$6+Setup!$B$17*1000,Setup!$B$17)&lt;Setup!$B$11,"D","N"),IF(AND(Setup!$B$9="Take from R&amp;R",OR(MOD(($A8+6)-Setup!$B$6+Setup!$B$17*1000,Setup!$B$17)=Setup!$B$15,MOD(($A8+6)-Setup!$B$6+Setup!$B$17*1000,Setup!$B$17)=Setup!$B$17-1)),"T","R")))))</f>
      </c>
      <c r="I8" s="24">
        <f>IF(8&gt;DAY(EOMONTH($A8,0)),"",IF(($A8+7)&lt;Setup!$B$6,"",IF(AND(Setup!$B$9="Mark as travel",OR(MOD(($A8+7)-Setup!$B$6+Setup!$B$17*1000,Setup!$B$17)=0,MOD(($A8+7)-Setup!$B$6+Setup!$B$17*1000,Setup!$B$17)=Setup!$B$15-1)),"T",IF(MOD(($A8+7)-Setup!$B$6+Setup!$B$17*1000,Setup!$B$17)&lt;Setup!$B$15,IF(MOD(($A8+7)-Setup!$B$6+Setup!$B$17*1000,Setup!$B$17)&lt;Setup!$B$11,"D","N"),IF(AND(Setup!$B$9="Take from R&amp;R",OR(MOD(($A8+7)-Setup!$B$6+Setup!$B$17*1000,Setup!$B$17)=Setup!$B$15,MOD(($A8+7)-Setup!$B$6+Setup!$B$17*1000,Setup!$B$17)=Setup!$B$17-1)),"T","R")))))</f>
      </c>
      <c r="J8" s="24">
        <f>IF(9&gt;DAY(EOMONTH($A8,0)),"",IF(($A8+8)&lt;Setup!$B$6,"",IF(AND(Setup!$B$9="Mark as travel",OR(MOD(($A8+8)-Setup!$B$6+Setup!$B$17*1000,Setup!$B$17)=0,MOD(($A8+8)-Setup!$B$6+Setup!$B$17*1000,Setup!$B$17)=Setup!$B$15-1)),"T",IF(MOD(($A8+8)-Setup!$B$6+Setup!$B$17*1000,Setup!$B$17)&lt;Setup!$B$15,IF(MOD(($A8+8)-Setup!$B$6+Setup!$B$17*1000,Setup!$B$17)&lt;Setup!$B$11,"D","N"),IF(AND(Setup!$B$9="Take from R&amp;R",OR(MOD(($A8+8)-Setup!$B$6+Setup!$B$17*1000,Setup!$B$17)=Setup!$B$15,MOD(($A8+8)-Setup!$B$6+Setup!$B$17*1000,Setup!$B$17)=Setup!$B$17-1)),"T","R")))))</f>
      </c>
      <c r="K8" s="24">
        <f>IF(10&gt;DAY(EOMONTH($A8,0)),"",IF(($A8+9)&lt;Setup!$B$6,"",IF(AND(Setup!$B$9="Mark as travel",OR(MOD(($A8+9)-Setup!$B$6+Setup!$B$17*1000,Setup!$B$17)=0,MOD(($A8+9)-Setup!$B$6+Setup!$B$17*1000,Setup!$B$17)=Setup!$B$15-1)),"T",IF(MOD(($A8+9)-Setup!$B$6+Setup!$B$17*1000,Setup!$B$17)&lt;Setup!$B$15,IF(MOD(($A8+9)-Setup!$B$6+Setup!$B$17*1000,Setup!$B$17)&lt;Setup!$B$11,"D","N"),IF(AND(Setup!$B$9="Take from R&amp;R",OR(MOD(($A8+9)-Setup!$B$6+Setup!$B$17*1000,Setup!$B$17)=Setup!$B$15,MOD(($A8+9)-Setup!$B$6+Setup!$B$17*1000,Setup!$B$17)=Setup!$B$17-1)),"T","R")))))</f>
      </c>
      <c r="L8" s="24">
        <f>IF(11&gt;DAY(EOMONTH($A8,0)),"",IF(($A8+10)&lt;Setup!$B$6,"",IF(AND(Setup!$B$9="Mark as travel",OR(MOD(($A8+10)-Setup!$B$6+Setup!$B$17*1000,Setup!$B$17)=0,MOD(($A8+10)-Setup!$B$6+Setup!$B$17*1000,Setup!$B$17)=Setup!$B$15-1)),"T",IF(MOD(($A8+10)-Setup!$B$6+Setup!$B$17*1000,Setup!$B$17)&lt;Setup!$B$15,IF(MOD(($A8+10)-Setup!$B$6+Setup!$B$17*1000,Setup!$B$17)&lt;Setup!$B$11,"D","N"),IF(AND(Setup!$B$9="Take from R&amp;R",OR(MOD(($A8+10)-Setup!$B$6+Setup!$B$17*1000,Setup!$B$17)=Setup!$B$15,MOD(($A8+10)-Setup!$B$6+Setup!$B$17*1000,Setup!$B$17)=Setup!$B$17-1)),"T","R")))))</f>
      </c>
      <c r="M8" s="24">
        <f>IF(12&gt;DAY(EOMONTH($A8,0)),"",IF(($A8+11)&lt;Setup!$B$6,"",IF(AND(Setup!$B$9="Mark as travel",OR(MOD(($A8+11)-Setup!$B$6+Setup!$B$17*1000,Setup!$B$17)=0,MOD(($A8+11)-Setup!$B$6+Setup!$B$17*1000,Setup!$B$17)=Setup!$B$15-1)),"T",IF(MOD(($A8+11)-Setup!$B$6+Setup!$B$17*1000,Setup!$B$17)&lt;Setup!$B$15,IF(MOD(($A8+11)-Setup!$B$6+Setup!$B$17*1000,Setup!$B$17)&lt;Setup!$B$11,"D","N"),IF(AND(Setup!$B$9="Take from R&amp;R",OR(MOD(($A8+11)-Setup!$B$6+Setup!$B$17*1000,Setup!$B$17)=Setup!$B$15,MOD(($A8+11)-Setup!$B$6+Setup!$B$17*1000,Setup!$B$17)=Setup!$B$17-1)),"T","R")))))</f>
      </c>
      <c r="N8" s="24">
        <f>IF(13&gt;DAY(EOMONTH($A8,0)),"",IF(($A8+12)&lt;Setup!$B$6,"",IF(AND(Setup!$B$9="Mark as travel",OR(MOD(($A8+12)-Setup!$B$6+Setup!$B$17*1000,Setup!$B$17)=0,MOD(($A8+12)-Setup!$B$6+Setup!$B$17*1000,Setup!$B$17)=Setup!$B$15-1)),"T",IF(MOD(($A8+12)-Setup!$B$6+Setup!$B$17*1000,Setup!$B$17)&lt;Setup!$B$15,IF(MOD(($A8+12)-Setup!$B$6+Setup!$B$17*1000,Setup!$B$17)&lt;Setup!$B$11,"D","N"),IF(AND(Setup!$B$9="Take from R&amp;R",OR(MOD(($A8+12)-Setup!$B$6+Setup!$B$17*1000,Setup!$B$17)=Setup!$B$15,MOD(($A8+12)-Setup!$B$6+Setup!$B$17*1000,Setup!$B$17)=Setup!$B$17-1)),"T","R")))))</f>
      </c>
      <c r="O8" s="24">
        <f>IF(14&gt;DAY(EOMONTH($A8,0)),"",IF(($A8+13)&lt;Setup!$B$6,"",IF(AND(Setup!$B$9="Mark as travel",OR(MOD(($A8+13)-Setup!$B$6+Setup!$B$17*1000,Setup!$B$17)=0,MOD(($A8+13)-Setup!$B$6+Setup!$B$17*1000,Setup!$B$17)=Setup!$B$15-1)),"T",IF(MOD(($A8+13)-Setup!$B$6+Setup!$B$17*1000,Setup!$B$17)&lt;Setup!$B$15,IF(MOD(($A8+13)-Setup!$B$6+Setup!$B$17*1000,Setup!$B$17)&lt;Setup!$B$11,"D","N"),IF(AND(Setup!$B$9="Take from R&amp;R",OR(MOD(($A8+13)-Setup!$B$6+Setup!$B$17*1000,Setup!$B$17)=Setup!$B$15,MOD(($A8+13)-Setup!$B$6+Setup!$B$17*1000,Setup!$B$17)=Setup!$B$17-1)),"T","R")))))</f>
      </c>
      <c r="P8" s="24">
        <f>IF(15&gt;DAY(EOMONTH($A8,0)),"",IF(($A8+14)&lt;Setup!$B$6,"",IF(AND(Setup!$B$9="Mark as travel",OR(MOD(($A8+14)-Setup!$B$6+Setup!$B$17*1000,Setup!$B$17)=0,MOD(($A8+14)-Setup!$B$6+Setup!$B$17*1000,Setup!$B$17)=Setup!$B$15-1)),"T",IF(MOD(($A8+14)-Setup!$B$6+Setup!$B$17*1000,Setup!$B$17)&lt;Setup!$B$15,IF(MOD(($A8+14)-Setup!$B$6+Setup!$B$17*1000,Setup!$B$17)&lt;Setup!$B$11,"D","N"),IF(AND(Setup!$B$9="Take from R&amp;R",OR(MOD(($A8+14)-Setup!$B$6+Setup!$B$17*1000,Setup!$B$17)=Setup!$B$15,MOD(($A8+14)-Setup!$B$6+Setup!$B$17*1000,Setup!$B$17)=Setup!$B$17-1)),"T","R")))))</f>
      </c>
      <c r="Q8" s="24">
        <f>IF(16&gt;DAY(EOMONTH($A8,0)),"",IF(($A8+15)&lt;Setup!$B$6,"",IF(AND(Setup!$B$9="Mark as travel",OR(MOD(($A8+15)-Setup!$B$6+Setup!$B$17*1000,Setup!$B$17)=0,MOD(($A8+15)-Setup!$B$6+Setup!$B$17*1000,Setup!$B$17)=Setup!$B$15-1)),"T",IF(MOD(($A8+15)-Setup!$B$6+Setup!$B$17*1000,Setup!$B$17)&lt;Setup!$B$15,IF(MOD(($A8+15)-Setup!$B$6+Setup!$B$17*1000,Setup!$B$17)&lt;Setup!$B$11,"D","N"),IF(AND(Setup!$B$9="Take from R&amp;R",OR(MOD(($A8+15)-Setup!$B$6+Setup!$B$17*1000,Setup!$B$17)=Setup!$B$15,MOD(($A8+15)-Setup!$B$6+Setup!$B$17*1000,Setup!$B$17)=Setup!$B$17-1)),"T","R")))))</f>
      </c>
      <c r="R8" s="24">
        <f>IF(17&gt;DAY(EOMONTH($A8,0)),"",IF(($A8+16)&lt;Setup!$B$6,"",IF(AND(Setup!$B$9="Mark as travel",OR(MOD(($A8+16)-Setup!$B$6+Setup!$B$17*1000,Setup!$B$17)=0,MOD(($A8+16)-Setup!$B$6+Setup!$B$17*1000,Setup!$B$17)=Setup!$B$15-1)),"T",IF(MOD(($A8+16)-Setup!$B$6+Setup!$B$17*1000,Setup!$B$17)&lt;Setup!$B$15,IF(MOD(($A8+16)-Setup!$B$6+Setup!$B$17*1000,Setup!$B$17)&lt;Setup!$B$11,"D","N"),IF(AND(Setup!$B$9="Take from R&amp;R",OR(MOD(($A8+16)-Setup!$B$6+Setup!$B$17*1000,Setup!$B$17)=Setup!$B$15,MOD(($A8+16)-Setup!$B$6+Setup!$B$17*1000,Setup!$B$17)=Setup!$B$17-1)),"T","R")))))</f>
      </c>
      <c r="S8" s="24">
        <f>IF(18&gt;DAY(EOMONTH($A8,0)),"",IF(($A8+17)&lt;Setup!$B$6,"",IF(AND(Setup!$B$9="Mark as travel",OR(MOD(($A8+17)-Setup!$B$6+Setup!$B$17*1000,Setup!$B$17)=0,MOD(($A8+17)-Setup!$B$6+Setup!$B$17*1000,Setup!$B$17)=Setup!$B$15-1)),"T",IF(MOD(($A8+17)-Setup!$B$6+Setup!$B$17*1000,Setup!$B$17)&lt;Setup!$B$15,IF(MOD(($A8+17)-Setup!$B$6+Setup!$B$17*1000,Setup!$B$17)&lt;Setup!$B$11,"D","N"),IF(AND(Setup!$B$9="Take from R&amp;R",OR(MOD(($A8+17)-Setup!$B$6+Setup!$B$17*1000,Setup!$B$17)=Setup!$B$15,MOD(($A8+17)-Setup!$B$6+Setup!$B$17*1000,Setup!$B$17)=Setup!$B$17-1)),"T","R")))))</f>
      </c>
      <c r="T8" s="24">
        <f>IF(19&gt;DAY(EOMONTH($A8,0)),"",IF(($A8+18)&lt;Setup!$B$6,"",IF(AND(Setup!$B$9="Mark as travel",OR(MOD(($A8+18)-Setup!$B$6+Setup!$B$17*1000,Setup!$B$17)=0,MOD(($A8+18)-Setup!$B$6+Setup!$B$17*1000,Setup!$B$17)=Setup!$B$15-1)),"T",IF(MOD(($A8+18)-Setup!$B$6+Setup!$B$17*1000,Setup!$B$17)&lt;Setup!$B$15,IF(MOD(($A8+18)-Setup!$B$6+Setup!$B$17*1000,Setup!$B$17)&lt;Setup!$B$11,"D","N"),IF(AND(Setup!$B$9="Take from R&amp;R",OR(MOD(($A8+18)-Setup!$B$6+Setup!$B$17*1000,Setup!$B$17)=Setup!$B$15,MOD(($A8+18)-Setup!$B$6+Setup!$B$17*1000,Setup!$B$17)=Setup!$B$17-1)),"T","R")))))</f>
      </c>
      <c r="U8" s="24">
        <f>IF(20&gt;DAY(EOMONTH($A8,0)),"",IF(($A8+19)&lt;Setup!$B$6,"",IF(AND(Setup!$B$9="Mark as travel",OR(MOD(($A8+19)-Setup!$B$6+Setup!$B$17*1000,Setup!$B$17)=0,MOD(($A8+19)-Setup!$B$6+Setup!$B$17*1000,Setup!$B$17)=Setup!$B$15-1)),"T",IF(MOD(($A8+19)-Setup!$B$6+Setup!$B$17*1000,Setup!$B$17)&lt;Setup!$B$15,IF(MOD(($A8+19)-Setup!$B$6+Setup!$B$17*1000,Setup!$B$17)&lt;Setup!$B$11,"D","N"),IF(AND(Setup!$B$9="Take from R&amp;R",OR(MOD(($A8+19)-Setup!$B$6+Setup!$B$17*1000,Setup!$B$17)=Setup!$B$15,MOD(($A8+19)-Setup!$B$6+Setup!$B$17*1000,Setup!$B$17)=Setup!$B$17-1)),"T","R")))))</f>
      </c>
      <c r="V8" s="24">
        <f>IF(21&gt;DAY(EOMONTH($A8,0)),"",IF(($A8+20)&lt;Setup!$B$6,"",IF(AND(Setup!$B$9="Mark as travel",OR(MOD(($A8+20)-Setup!$B$6+Setup!$B$17*1000,Setup!$B$17)=0,MOD(($A8+20)-Setup!$B$6+Setup!$B$17*1000,Setup!$B$17)=Setup!$B$15-1)),"T",IF(MOD(($A8+20)-Setup!$B$6+Setup!$B$17*1000,Setup!$B$17)&lt;Setup!$B$15,IF(MOD(($A8+20)-Setup!$B$6+Setup!$B$17*1000,Setup!$B$17)&lt;Setup!$B$11,"D","N"),IF(AND(Setup!$B$9="Take from R&amp;R",OR(MOD(($A8+20)-Setup!$B$6+Setup!$B$17*1000,Setup!$B$17)=Setup!$B$15,MOD(($A8+20)-Setup!$B$6+Setup!$B$17*1000,Setup!$B$17)=Setup!$B$17-1)),"T","R")))))</f>
      </c>
      <c r="W8" s="24">
        <f>IF(22&gt;DAY(EOMONTH($A8,0)),"",IF(($A8+21)&lt;Setup!$B$6,"",IF(AND(Setup!$B$9="Mark as travel",OR(MOD(($A8+21)-Setup!$B$6+Setup!$B$17*1000,Setup!$B$17)=0,MOD(($A8+21)-Setup!$B$6+Setup!$B$17*1000,Setup!$B$17)=Setup!$B$15-1)),"T",IF(MOD(($A8+21)-Setup!$B$6+Setup!$B$17*1000,Setup!$B$17)&lt;Setup!$B$15,IF(MOD(($A8+21)-Setup!$B$6+Setup!$B$17*1000,Setup!$B$17)&lt;Setup!$B$11,"D","N"),IF(AND(Setup!$B$9="Take from R&amp;R",OR(MOD(($A8+21)-Setup!$B$6+Setup!$B$17*1000,Setup!$B$17)=Setup!$B$15,MOD(($A8+21)-Setup!$B$6+Setup!$B$17*1000,Setup!$B$17)=Setup!$B$17-1)),"T","R")))))</f>
      </c>
      <c r="X8" s="24">
        <f>IF(23&gt;DAY(EOMONTH($A8,0)),"",IF(($A8+22)&lt;Setup!$B$6,"",IF(AND(Setup!$B$9="Mark as travel",OR(MOD(($A8+22)-Setup!$B$6+Setup!$B$17*1000,Setup!$B$17)=0,MOD(($A8+22)-Setup!$B$6+Setup!$B$17*1000,Setup!$B$17)=Setup!$B$15-1)),"T",IF(MOD(($A8+22)-Setup!$B$6+Setup!$B$17*1000,Setup!$B$17)&lt;Setup!$B$15,IF(MOD(($A8+22)-Setup!$B$6+Setup!$B$17*1000,Setup!$B$17)&lt;Setup!$B$11,"D","N"),IF(AND(Setup!$B$9="Take from R&amp;R",OR(MOD(($A8+22)-Setup!$B$6+Setup!$B$17*1000,Setup!$B$17)=Setup!$B$15,MOD(($A8+22)-Setup!$B$6+Setup!$B$17*1000,Setup!$B$17)=Setup!$B$17-1)),"T","R")))))</f>
      </c>
      <c r="Y8" s="24">
        <f>IF(24&gt;DAY(EOMONTH($A8,0)),"",IF(($A8+23)&lt;Setup!$B$6,"",IF(AND(Setup!$B$9="Mark as travel",OR(MOD(($A8+23)-Setup!$B$6+Setup!$B$17*1000,Setup!$B$17)=0,MOD(($A8+23)-Setup!$B$6+Setup!$B$17*1000,Setup!$B$17)=Setup!$B$15-1)),"T",IF(MOD(($A8+23)-Setup!$B$6+Setup!$B$17*1000,Setup!$B$17)&lt;Setup!$B$15,IF(MOD(($A8+23)-Setup!$B$6+Setup!$B$17*1000,Setup!$B$17)&lt;Setup!$B$11,"D","N"),IF(AND(Setup!$B$9="Take from R&amp;R",OR(MOD(($A8+23)-Setup!$B$6+Setup!$B$17*1000,Setup!$B$17)=Setup!$B$15,MOD(($A8+23)-Setup!$B$6+Setup!$B$17*1000,Setup!$B$17)=Setup!$B$17-1)),"T","R")))))</f>
      </c>
      <c r="Z8" s="24">
        <f>IF(25&gt;DAY(EOMONTH($A8,0)),"",IF(($A8+24)&lt;Setup!$B$6,"",IF(AND(Setup!$B$9="Mark as travel",OR(MOD(($A8+24)-Setup!$B$6+Setup!$B$17*1000,Setup!$B$17)=0,MOD(($A8+24)-Setup!$B$6+Setup!$B$17*1000,Setup!$B$17)=Setup!$B$15-1)),"T",IF(MOD(($A8+24)-Setup!$B$6+Setup!$B$17*1000,Setup!$B$17)&lt;Setup!$B$15,IF(MOD(($A8+24)-Setup!$B$6+Setup!$B$17*1000,Setup!$B$17)&lt;Setup!$B$11,"D","N"),IF(AND(Setup!$B$9="Take from R&amp;R",OR(MOD(($A8+24)-Setup!$B$6+Setup!$B$17*1000,Setup!$B$17)=Setup!$B$15,MOD(($A8+24)-Setup!$B$6+Setup!$B$17*1000,Setup!$B$17)=Setup!$B$17-1)),"T","R")))))</f>
      </c>
      <c r="AA8" s="24">
        <f>IF(26&gt;DAY(EOMONTH($A8,0)),"",IF(($A8+25)&lt;Setup!$B$6,"",IF(AND(Setup!$B$9="Mark as travel",OR(MOD(($A8+25)-Setup!$B$6+Setup!$B$17*1000,Setup!$B$17)=0,MOD(($A8+25)-Setup!$B$6+Setup!$B$17*1000,Setup!$B$17)=Setup!$B$15-1)),"T",IF(MOD(($A8+25)-Setup!$B$6+Setup!$B$17*1000,Setup!$B$17)&lt;Setup!$B$15,IF(MOD(($A8+25)-Setup!$B$6+Setup!$B$17*1000,Setup!$B$17)&lt;Setup!$B$11,"D","N"),IF(AND(Setup!$B$9="Take from R&amp;R",OR(MOD(($A8+25)-Setup!$B$6+Setup!$B$17*1000,Setup!$B$17)=Setup!$B$15,MOD(($A8+25)-Setup!$B$6+Setup!$B$17*1000,Setup!$B$17)=Setup!$B$17-1)),"T","R")))))</f>
      </c>
      <c r="AB8" s="24">
        <f>IF(27&gt;DAY(EOMONTH($A8,0)),"",IF(($A8+26)&lt;Setup!$B$6,"",IF(AND(Setup!$B$9="Mark as travel",OR(MOD(($A8+26)-Setup!$B$6+Setup!$B$17*1000,Setup!$B$17)=0,MOD(($A8+26)-Setup!$B$6+Setup!$B$17*1000,Setup!$B$17)=Setup!$B$15-1)),"T",IF(MOD(($A8+26)-Setup!$B$6+Setup!$B$17*1000,Setup!$B$17)&lt;Setup!$B$15,IF(MOD(($A8+26)-Setup!$B$6+Setup!$B$17*1000,Setup!$B$17)&lt;Setup!$B$11,"D","N"),IF(AND(Setup!$B$9="Take from R&amp;R",OR(MOD(($A8+26)-Setup!$B$6+Setup!$B$17*1000,Setup!$B$17)=Setup!$B$15,MOD(($A8+26)-Setup!$B$6+Setup!$B$17*1000,Setup!$B$17)=Setup!$B$17-1)),"T","R")))))</f>
      </c>
      <c r="AC8" s="24">
        <f>IF(28&gt;DAY(EOMONTH($A8,0)),"",IF(($A8+27)&lt;Setup!$B$6,"",IF(AND(Setup!$B$9="Mark as travel",OR(MOD(($A8+27)-Setup!$B$6+Setup!$B$17*1000,Setup!$B$17)=0,MOD(($A8+27)-Setup!$B$6+Setup!$B$17*1000,Setup!$B$17)=Setup!$B$15-1)),"T",IF(MOD(($A8+27)-Setup!$B$6+Setup!$B$17*1000,Setup!$B$17)&lt;Setup!$B$15,IF(MOD(($A8+27)-Setup!$B$6+Setup!$B$17*1000,Setup!$B$17)&lt;Setup!$B$11,"D","N"),IF(AND(Setup!$B$9="Take from R&amp;R",OR(MOD(($A8+27)-Setup!$B$6+Setup!$B$17*1000,Setup!$B$17)=Setup!$B$15,MOD(($A8+27)-Setup!$B$6+Setup!$B$17*1000,Setup!$B$17)=Setup!$B$17-1)),"T","R")))))</f>
      </c>
      <c r="AD8" s="24">
        <f>IF(29&gt;DAY(EOMONTH($A8,0)),"",IF(($A8+28)&lt;Setup!$B$6,"",IF(AND(Setup!$B$9="Mark as travel",OR(MOD(($A8+28)-Setup!$B$6+Setup!$B$17*1000,Setup!$B$17)=0,MOD(($A8+28)-Setup!$B$6+Setup!$B$17*1000,Setup!$B$17)=Setup!$B$15-1)),"T",IF(MOD(($A8+28)-Setup!$B$6+Setup!$B$17*1000,Setup!$B$17)&lt;Setup!$B$15,IF(MOD(($A8+28)-Setup!$B$6+Setup!$B$17*1000,Setup!$B$17)&lt;Setup!$B$11,"D","N"),IF(AND(Setup!$B$9="Take from R&amp;R",OR(MOD(($A8+28)-Setup!$B$6+Setup!$B$17*1000,Setup!$B$17)=Setup!$B$15,MOD(($A8+28)-Setup!$B$6+Setup!$B$17*1000,Setup!$B$17)=Setup!$B$17-1)),"T","R")))))</f>
      </c>
      <c r="AE8" s="24">
        <f>IF(30&gt;DAY(EOMONTH($A8,0)),"",IF(($A8+29)&lt;Setup!$B$6,"",IF(AND(Setup!$B$9="Mark as travel",OR(MOD(($A8+29)-Setup!$B$6+Setup!$B$17*1000,Setup!$B$17)=0,MOD(($A8+29)-Setup!$B$6+Setup!$B$17*1000,Setup!$B$17)=Setup!$B$15-1)),"T",IF(MOD(($A8+29)-Setup!$B$6+Setup!$B$17*1000,Setup!$B$17)&lt;Setup!$B$15,IF(MOD(($A8+29)-Setup!$B$6+Setup!$B$17*1000,Setup!$B$17)&lt;Setup!$B$11,"D","N"),IF(AND(Setup!$B$9="Take from R&amp;R",OR(MOD(($A8+29)-Setup!$B$6+Setup!$B$17*1000,Setup!$B$17)=Setup!$B$15,MOD(($A8+29)-Setup!$B$6+Setup!$B$17*1000,Setup!$B$17)=Setup!$B$17-1)),"T","R")))))</f>
      </c>
      <c r="AF8" s="24">
        <f>IF(31&gt;DAY(EOMONTH($A8,0)),"",IF(($A8+30)&lt;Setup!$B$6,"",IF(AND(Setup!$B$9="Mark as travel",OR(MOD(($A8+30)-Setup!$B$6+Setup!$B$17*1000,Setup!$B$17)=0,MOD(($A8+30)-Setup!$B$6+Setup!$B$17*1000,Setup!$B$17)=Setup!$B$15-1)),"T",IF(MOD(($A8+30)-Setup!$B$6+Setup!$B$17*1000,Setup!$B$17)&lt;Setup!$B$15,IF(MOD(($A8+30)-Setup!$B$6+Setup!$B$17*1000,Setup!$B$17)&lt;Setup!$B$11,"D","N"),IF(AND(Setup!$B$9="Take from R&amp;R",OR(MOD(($A8+30)-Setup!$B$6+Setup!$B$17*1000,Setup!$B$17)=Setup!$B$15,MOD(($A8+30)-Setup!$B$6+Setup!$B$17*1000,Setup!$B$17)=Setup!$B$17-1)),"T","R")))))</f>
      </c>
      <c r="AG8" s="16">
        <f>IF(EOMONTH($A8,0)&lt;Setup!$B$6,0,INT((EOMONTH($A8,0)-Setup!$B$6)/Setup!$B$17)-ROUNDUP((MAX($A8,Setup!$B$6)-Setup!$B$6)/Setup!$B$17,0)+1)</f>
      </c>
      <c r="AH8" s="16">
        <f>COUNTIF(B8:AF8,"D")+COUNTIF(B8:AF8,"N")</f>
      </c>
      <c r="AI8" s="16">
        <f>COUNTIF(B8:AF8,"T")</f>
      </c>
      <c r="AJ8" s="16">
        <f>COUNTIF(B8:AF8,"R")</f>
      </c>
    </row>
    <row r="9" ht="20" customHeight="1" spans="1:36" x14ac:dyDescent="0.25">
      <c r="A9" s="23">
        <f>EDATE(Setup!$B$12,2)</f>
      </c>
      <c r="B9" s="24">
        <f>IF(1&gt;DAY(EOMONTH($A9,0)),"",IF(($A9+0)&lt;Setup!$B$6,"",IF(AND(Setup!$B$9="Mark as travel",OR(MOD(($A9+0)-Setup!$B$6+Setup!$B$17*1000,Setup!$B$17)=0,MOD(($A9+0)-Setup!$B$6+Setup!$B$17*1000,Setup!$B$17)=Setup!$B$15-1)),"T",IF(MOD(($A9+0)-Setup!$B$6+Setup!$B$17*1000,Setup!$B$17)&lt;Setup!$B$15,IF(MOD(($A9+0)-Setup!$B$6+Setup!$B$17*1000,Setup!$B$17)&lt;Setup!$B$11,"D","N"),IF(AND(Setup!$B$9="Take from R&amp;R",OR(MOD(($A9+0)-Setup!$B$6+Setup!$B$17*1000,Setup!$B$17)=Setup!$B$15,MOD(($A9+0)-Setup!$B$6+Setup!$B$17*1000,Setup!$B$17)=Setup!$B$17-1)),"T","R")))))</f>
      </c>
      <c r="C9" s="24">
        <f>IF(2&gt;DAY(EOMONTH($A9,0)),"",IF(($A9+1)&lt;Setup!$B$6,"",IF(AND(Setup!$B$9="Mark as travel",OR(MOD(($A9+1)-Setup!$B$6+Setup!$B$17*1000,Setup!$B$17)=0,MOD(($A9+1)-Setup!$B$6+Setup!$B$17*1000,Setup!$B$17)=Setup!$B$15-1)),"T",IF(MOD(($A9+1)-Setup!$B$6+Setup!$B$17*1000,Setup!$B$17)&lt;Setup!$B$15,IF(MOD(($A9+1)-Setup!$B$6+Setup!$B$17*1000,Setup!$B$17)&lt;Setup!$B$11,"D","N"),IF(AND(Setup!$B$9="Take from R&amp;R",OR(MOD(($A9+1)-Setup!$B$6+Setup!$B$17*1000,Setup!$B$17)=Setup!$B$15,MOD(($A9+1)-Setup!$B$6+Setup!$B$17*1000,Setup!$B$17)=Setup!$B$17-1)),"T","R")))))</f>
      </c>
      <c r="D9" s="24">
        <f>IF(3&gt;DAY(EOMONTH($A9,0)),"",IF(($A9+2)&lt;Setup!$B$6,"",IF(AND(Setup!$B$9="Mark as travel",OR(MOD(($A9+2)-Setup!$B$6+Setup!$B$17*1000,Setup!$B$17)=0,MOD(($A9+2)-Setup!$B$6+Setup!$B$17*1000,Setup!$B$17)=Setup!$B$15-1)),"T",IF(MOD(($A9+2)-Setup!$B$6+Setup!$B$17*1000,Setup!$B$17)&lt;Setup!$B$15,IF(MOD(($A9+2)-Setup!$B$6+Setup!$B$17*1000,Setup!$B$17)&lt;Setup!$B$11,"D","N"),IF(AND(Setup!$B$9="Take from R&amp;R",OR(MOD(($A9+2)-Setup!$B$6+Setup!$B$17*1000,Setup!$B$17)=Setup!$B$15,MOD(($A9+2)-Setup!$B$6+Setup!$B$17*1000,Setup!$B$17)=Setup!$B$17-1)),"T","R")))))</f>
      </c>
      <c r="E9" s="24">
        <f>IF(4&gt;DAY(EOMONTH($A9,0)),"",IF(($A9+3)&lt;Setup!$B$6,"",IF(AND(Setup!$B$9="Mark as travel",OR(MOD(($A9+3)-Setup!$B$6+Setup!$B$17*1000,Setup!$B$17)=0,MOD(($A9+3)-Setup!$B$6+Setup!$B$17*1000,Setup!$B$17)=Setup!$B$15-1)),"T",IF(MOD(($A9+3)-Setup!$B$6+Setup!$B$17*1000,Setup!$B$17)&lt;Setup!$B$15,IF(MOD(($A9+3)-Setup!$B$6+Setup!$B$17*1000,Setup!$B$17)&lt;Setup!$B$11,"D","N"),IF(AND(Setup!$B$9="Take from R&amp;R",OR(MOD(($A9+3)-Setup!$B$6+Setup!$B$17*1000,Setup!$B$17)=Setup!$B$15,MOD(($A9+3)-Setup!$B$6+Setup!$B$17*1000,Setup!$B$17)=Setup!$B$17-1)),"T","R")))))</f>
      </c>
      <c r="F9" s="24">
        <f>IF(5&gt;DAY(EOMONTH($A9,0)),"",IF(($A9+4)&lt;Setup!$B$6,"",IF(AND(Setup!$B$9="Mark as travel",OR(MOD(($A9+4)-Setup!$B$6+Setup!$B$17*1000,Setup!$B$17)=0,MOD(($A9+4)-Setup!$B$6+Setup!$B$17*1000,Setup!$B$17)=Setup!$B$15-1)),"T",IF(MOD(($A9+4)-Setup!$B$6+Setup!$B$17*1000,Setup!$B$17)&lt;Setup!$B$15,IF(MOD(($A9+4)-Setup!$B$6+Setup!$B$17*1000,Setup!$B$17)&lt;Setup!$B$11,"D","N"),IF(AND(Setup!$B$9="Take from R&amp;R",OR(MOD(($A9+4)-Setup!$B$6+Setup!$B$17*1000,Setup!$B$17)=Setup!$B$15,MOD(($A9+4)-Setup!$B$6+Setup!$B$17*1000,Setup!$B$17)=Setup!$B$17-1)),"T","R")))))</f>
      </c>
      <c r="G9" s="24">
        <f>IF(6&gt;DAY(EOMONTH($A9,0)),"",IF(($A9+5)&lt;Setup!$B$6,"",IF(AND(Setup!$B$9="Mark as travel",OR(MOD(($A9+5)-Setup!$B$6+Setup!$B$17*1000,Setup!$B$17)=0,MOD(($A9+5)-Setup!$B$6+Setup!$B$17*1000,Setup!$B$17)=Setup!$B$15-1)),"T",IF(MOD(($A9+5)-Setup!$B$6+Setup!$B$17*1000,Setup!$B$17)&lt;Setup!$B$15,IF(MOD(($A9+5)-Setup!$B$6+Setup!$B$17*1000,Setup!$B$17)&lt;Setup!$B$11,"D","N"),IF(AND(Setup!$B$9="Take from R&amp;R",OR(MOD(($A9+5)-Setup!$B$6+Setup!$B$17*1000,Setup!$B$17)=Setup!$B$15,MOD(($A9+5)-Setup!$B$6+Setup!$B$17*1000,Setup!$B$17)=Setup!$B$17-1)),"T","R")))))</f>
      </c>
      <c r="H9" s="24">
        <f>IF(7&gt;DAY(EOMONTH($A9,0)),"",IF(($A9+6)&lt;Setup!$B$6,"",IF(AND(Setup!$B$9="Mark as travel",OR(MOD(($A9+6)-Setup!$B$6+Setup!$B$17*1000,Setup!$B$17)=0,MOD(($A9+6)-Setup!$B$6+Setup!$B$17*1000,Setup!$B$17)=Setup!$B$15-1)),"T",IF(MOD(($A9+6)-Setup!$B$6+Setup!$B$17*1000,Setup!$B$17)&lt;Setup!$B$15,IF(MOD(($A9+6)-Setup!$B$6+Setup!$B$17*1000,Setup!$B$17)&lt;Setup!$B$11,"D","N"),IF(AND(Setup!$B$9="Take from R&amp;R",OR(MOD(($A9+6)-Setup!$B$6+Setup!$B$17*1000,Setup!$B$17)=Setup!$B$15,MOD(($A9+6)-Setup!$B$6+Setup!$B$17*1000,Setup!$B$17)=Setup!$B$17-1)),"T","R")))))</f>
      </c>
      <c r="I9" s="24">
        <f>IF(8&gt;DAY(EOMONTH($A9,0)),"",IF(($A9+7)&lt;Setup!$B$6,"",IF(AND(Setup!$B$9="Mark as travel",OR(MOD(($A9+7)-Setup!$B$6+Setup!$B$17*1000,Setup!$B$17)=0,MOD(($A9+7)-Setup!$B$6+Setup!$B$17*1000,Setup!$B$17)=Setup!$B$15-1)),"T",IF(MOD(($A9+7)-Setup!$B$6+Setup!$B$17*1000,Setup!$B$17)&lt;Setup!$B$15,IF(MOD(($A9+7)-Setup!$B$6+Setup!$B$17*1000,Setup!$B$17)&lt;Setup!$B$11,"D","N"),IF(AND(Setup!$B$9="Take from R&amp;R",OR(MOD(($A9+7)-Setup!$B$6+Setup!$B$17*1000,Setup!$B$17)=Setup!$B$15,MOD(($A9+7)-Setup!$B$6+Setup!$B$17*1000,Setup!$B$17)=Setup!$B$17-1)),"T","R")))))</f>
      </c>
      <c r="J9" s="24">
        <f>IF(9&gt;DAY(EOMONTH($A9,0)),"",IF(($A9+8)&lt;Setup!$B$6,"",IF(AND(Setup!$B$9="Mark as travel",OR(MOD(($A9+8)-Setup!$B$6+Setup!$B$17*1000,Setup!$B$17)=0,MOD(($A9+8)-Setup!$B$6+Setup!$B$17*1000,Setup!$B$17)=Setup!$B$15-1)),"T",IF(MOD(($A9+8)-Setup!$B$6+Setup!$B$17*1000,Setup!$B$17)&lt;Setup!$B$15,IF(MOD(($A9+8)-Setup!$B$6+Setup!$B$17*1000,Setup!$B$17)&lt;Setup!$B$11,"D","N"),IF(AND(Setup!$B$9="Take from R&amp;R",OR(MOD(($A9+8)-Setup!$B$6+Setup!$B$17*1000,Setup!$B$17)=Setup!$B$15,MOD(($A9+8)-Setup!$B$6+Setup!$B$17*1000,Setup!$B$17)=Setup!$B$17-1)),"T","R")))))</f>
      </c>
      <c r="K9" s="24">
        <f>IF(10&gt;DAY(EOMONTH($A9,0)),"",IF(($A9+9)&lt;Setup!$B$6,"",IF(AND(Setup!$B$9="Mark as travel",OR(MOD(($A9+9)-Setup!$B$6+Setup!$B$17*1000,Setup!$B$17)=0,MOD(($A9+9)-Setup!$B$6+Setup!$B$17*1000,Setup!$B$17)=Setup!$B$15-1)),"T",IF(MOD(($A9+9)-Setup!$B$6+Setup!$B$17*1000,Setup!$B$17)&lt;Setup!$B$15,IF(MOD(($A9+9)-Setup!$B$6+Setup!$B$17*1000,Setup!$B$17)&lt;Setup!$B$11,"D","N"),IF(AND(Setup!$B$9="Take from R&amp;R",OR(MOD(($A9+9)-Setup!$B$6+Setup!$B$17*1000,Setup!$B$17)=Setup!$B$15,MOD(($A9+9)-Setup!$B$6+Setup!$B$17*1000,Setup!$B$17)=Setup!$B$17-1)),"T","R")))))</f>
      </c>
      <c r="L9" s="24">
        <f>IF(11&gt;DAY(EOMONTH($A9,0)),"",IF(($A9+10)&lt;Setup!$B$6,"",IF(AND(Setup!$B$9="Mark as travel",OR(MOD(($A9+10)-Setup!$B$6+Setup!$B$17*1000,Setup!$B$17)=0,MOD(($A9+10)-Setup!$B$6+Setup!$B$17*1000,Setup!$B$17)=Setup!$B$15-1)),"T",IF(MOD(($A9+10)-Setup!$B$6+Setup!$B$17*1000,Setup!$B$17)&lt;Setup!$B$15,IF(MOD(($A9+10)-Setup!$B$6+Setup!$B$17*1000,Setup!$B$17)&lt;Setup!$B$11,"D","N"),IF(AND(Setup!$B$9="Take from R&amp;R",OR(MOD(($A9+10)-Setup!$B$6+Setup!$B$17*1000,Setup!$B$17)=Setup!$B$15,MOD(($A9+10)-Setup!$B$6+Setup!$B$17*1000,Setup!$B$17)=Setup!$B$17-1)),"T","R")))))</f>
      </c>
      <c r="M9" s="24">
        <f>IF(12&gt;DAY(EOMONTH($A9,0)),"",IF(($A9+11)&lt;Setup!$B$6,"",IF(AND(Setup!$B$9="Mark as travel",OR(MOD(($A9+11)-Setup!$B$6+Setup!$B$17*1000,Setup!$B$17)=0,MOD(($A9+11)-Setup!$B$6+Setup!$B$17*1000,Setup!$B$17)=Setup!$B$15-1)),"T",IF(MOD(($A9+11)-Setup!$B$6+Setup!$B$17*1000,Setup!$B$17)&lt;Setup!$B$15,IF(MOD(($A9+11)-Setup!$B$6+Setup!$B$17*1000,Setup!$B$17)&lt;Setup!$B$11,"D","N"),IF(AND(Setup!$B$9="Take from R&amp;R",OR(MOD(($A9+11)-Setup!$B$6+Setup!$B$17*1000,Setup!$B$17)=Setup!$B$15,MOD(($A9+11)-Setup!$B$6+Setup!$B$17*1000,Setup!$B$17)=Setup!$B$17-1)),"T","R")))))</f>
      </c>
      <c r="N9" s="24">
        <f>IF(13&gt;DAY(EOMONTH($A9,0)),"",IF(($A9+12)&lt;Setup!$B$6,"",IF(AND(Setup!$B$9="Mark as travel",OR(MOD(($A9+12)-Setup!$B$6+Setup!$B$17*1000,Setup!$B$17)=0,MOD(($A9+12)-Setup!$B$6+Setup!$B$17*1000,Setup!$B$17)=Setup!$B$15-1)),"T",IF(MOD(($A9+12)-Setup!$B$6+Setup!$B$17*1000,Setup!$B$17)&lt;Setup!$B$15,IF(MOD(($A9+12)-Setup!$B$6+Setup!$B$17*1000,Setup!$B$17)&lt;Setup!$B$11,"D","N"),IF(AND(Setup!$B$9="Take from R&amp;R",OR(MOD(($A9+12)-Setup!$B$6+Setup!$B$17*1000,Setup!$B$17)=Setup!$B$15,MOD(($A9+12)-Setup!$B$6+Setup!$B$17*1000,Setup!$B$17)=Setup!$B$17-1)),"T","R")))))</f>
      </c>
      <c r="O9" s="24">
        <f>IF(14&gt;DAY(EOMONTH($A9,0)),"",IF(($A9+13)&lt;Setup!$B$6,"",IF(AND(Setup!$B$9="Mark as travel",OR(MOD(($A9+13)-Setup!$B$6+Setup!$B$17*1000,Setup!$B$17)=0,MOD(($A9+13)-Setup!$B$6+Setup!$B$17*1000,Setup!$B$17)=Setup!$B$15-1)),"T",IF(MOD(($A9+13)-Setup!$B$6+Setup!$B$17*1000,Setup!$B$17)&lt;Setup!$B$15,IF(MOD(($A9+13)-Setup!$B$6+Setup!$B$17*1000,Setup!$B$17)&lt;Setup!$B$11,"D","N"),IF(AND(Setup!$B$9="Take from R&amp;R",OR(MOD(($A9+13)-Setup!$B$6+Setup!$B$17*1000,Setup!$B$17)=Setup!$B$15,MOD(($A9+13)-Setup!$B$6+Setup!$B$17*1000,Setup!$B$17)=Setup!$B$17-1)),"T","R")))))</f>
      </c>
      <c r="P9" s="24">
        <f>IF(15&gt;DAY(EOMONTH($A9,0)),"",IF(($A9+14)&lt;Setup!$B$6,"",IF(AND(Setup!$B$9="Mark as travel",OR(MOD(($A9+14)-Setup!$B$6+Setup!$B$17*1000,Setup!$B$17)=0,MOD(($A9+14)-Setup!$B$6+Setup!$B$17*1000,Setup!$B$17)=Setup!$B$15-1)),"T",IF(MOD(($A9+14)-Setup!$B$6+Setup!$B$17*1000,Setup!$B$17)&lt;Setup!$B$15,IF(MOD(($A9+14)-Setup!$B$6+Setup!$B$17*1000,Setup!$B$17)&lt;Setup!$B$11,"D","N"),IF(AND(Setup!$B$9="Take from R&amp;R",OR(MOD(($A9+14)-Setup!$B$6+Setup!$B$17*1000,Setup!$B$17)=Setup!$B$15,MOD(($A9+14)-Setup!$B$6+Setup!$B$17*1000,Setup!$B$17)=Setup!$B$17-1)),"T","R")))))</f>
      </c>
      <c r="Q9" s="24">
        <f>IF(16&gt;DAY(EOMONTH($A9,0)),"",IF(($A9+15)&lt;Setup!$B$6,"",IF(AND(Setup!$B$9="Mark as travel",OR(MOD(($A9+15)-Setup!$B$6+Setup!$B$17*1000,Setup!$B$17)=0,MOD(($A9+15)-Setup!$B$6+Setup!$B$17*1000,Setup!$B$17)=Setup!$B$15-1)),"T",IF(MOD(($A9+15)-Setup!$B$6+Setup!$B$17*1000,Setup!$B$17)&lt;Setup!$B$15,IF(MOD(($A9+15)-Setup!$B$6+Setup!$B$17*1000,Setup!$B$17)&lt;Setup!$B$11,"D","N"),IF(AND(Setup!$B$9="Take from R&amp;R",OR(MOD(($A9+15)-Setup!$B$6+Setup!$B$17*1000,Setup!$B$17)=Setup!$B$15,MOD(($A9+15)-Setup!$B$6+Setup!$B$17*1000,Setup!$B$17)=Setup!$B$17-1)),"T","R")))))</f>
      </c>
      <c r="R9" s="24">
        <f>IF(17&gt;DAY(EOMONTH($A9,0)),"",IF(($A9+16)&lt;Setup!$B$6,"",IF(AND(Setup!$B$9="Mark as travel",OR(MOD(($A9+16)-Setup!$B$6+Setup!$B$17*1000,Setup!$B$17)=0,MOD(($A9+16)-Setup!$B$6+Setup!$B$17*1000,Setup!$B$17)=Setup!$B$15-1)),"T",IF(MOD(($A9+16)-Setup!$B$6+Setup!$B$17*1000,Setup!$B$17)&lt;Setup!$B$15,IF(MOD(($A9+16)-Setup!$B$6+Setup!$B$17*1000,Setup!$B$17)&lt;Setup!$B$11,"D","N"),IF(AND(Setup!$B$9="Take from R&amp;R",OR(MOD(($A9+16)-Setup!$B$6+Setup!$B$17*1000,Setup!$B$17)=Setup!$B$15,MOD(($A9+16)-Setup!$B$6+Setup!$B$17*1000,Setup!$B$17)=Setup!$B$17-1)),"T","R")))))</f>
      </c>
      <c r="S9" s="24">
        <f>IF(18&gt;DAY(EOMONTH($A9,0)),"",IF(($A9+17)&lt;Setup!$B$6,"",IF(AND(Setup!$B$9="Mark as travel",OR(MOD(($A9+17)-Setup!$B$6+Setup!$B$17*1000,Setup!$B$17)=0,MOD(($A9+17)-Setup!$B$6+Setup!$B$17*1000,Setup!$B$17)=Setup!$B$15-1)),"T",IF(MOD(($A9+17)-Setup!$B$6+Setup!$B$17*1000,Setup!$B$17)&lt;Setup!$B$15,IF(MOD(($A9+17)-Setup!$B$6+Setup!$B$17*1000,Setup!$B$17)&lt;Setup!$B$11,"D","N"),IF(AND(Setup!$B$9="Take from R&amp;R",OR(MOD(($A9+17)-Setup!$B$6+Setup!$B$17*1000,Setup!$B$17)=Setup!$B$15,MOD(($A9+17)-Setup!$B$6+Setup!$B$17*1000,Setup!$B$17)=Setup!$B$17-1)),"T","R")))))</f>
      </c>
      <c r="T9" s="24">
        <f>IF(19&gt;DAY(EOMONTH($A9,0)),"",IF(($A9+18)&lt;Setup!$B$6,"",IF(AND(Setup!$B$9="Mark as travel",OR(MOD(($A9+18)-Setup!$B$6+Setup!$B$17*1000,Setup!$B$17)=0,MOD(($A9+18)-Setup!$B$6+Setup!$B$17*1000,Setup!$B$17)=Setup!$B$15-1)),"T",IF(MOD(($A9+18)-Setup!$B$6+Setup!$B$17*1000,Setup!$B$17)&lt;Setup!$B$15,IF(MOD(($A9+18)-Setup!$B$6+Setup!$B$17*1000,Setup!$B$17)&lt;Setup!$B$11,"D","N"),IF(AND(Setup!$B$9="Take from R&amp;R",OR(MOD(($A9+18)-Setup!$B$6+Setup!$B$17*1000,Setup!$B$17)=Setup!$B$15,MOD(($A9+18)-Setup!$B$6+Setup!$B$17*1000,Setup!$B$17)=Setup!$B$17-1)),"T","R")))))</f>
      </c>
      <c r="U9" s="24">
        <f>IF(20&gt;DAY(EOMONTH($A9,0)),"",IF(($A9+19)&lt;Setup!$B$6,"",IF(AND(Setup!$B$9="Mark as travel",OR(MOD(($A9+19)-Setup!$B$6+Setup!$B$17*1000,Setup!$B$17)=0,MOD(($A9+19)-Setup!$B$6+Setup!$B$17*1000,Setup!$B$17)=Setup!$B$15-1)),"T",IF(MOD(($A9+19)-Setup!$B$6+Setup!$B$17*1000,Setup!$B$17)&lt;Setup!$B$15,IF(MOD(($A9+19)-Setup!$B$6+Setup!$B$17*1000,Setup!$B$17)&lt;Setup!$B$11,"D","N"),IF(AND(Setup!$B$9="Take from R&amp;R",OR(MOD(($A9+19)-Setup!$B$6+Setup!$B$17*1000,Setup!$B$17)=Setup!$B$15,MOD(($A9+19)-Setup!$B$6+Setup!$B$17*1000,Setup!$B$17)=Setup!$B$17-1)),"T","R")))))</f>
      </c>
      <c r="V9" s="24">
        <f>IF(21&gt;DAY(EOMONTH($A9,0)),"",IF(($A9+20)&lt;Setup!$B$6,"",IF(AND(Setup!$B$9="Mark as travel",OR(MOD(($A9+20)-Setup!$B$6+Setup!$B$17*1000,Setup!$B$17)=0,MOD(($A9+20)-Setup!$B$6+Setup!$B$17*1000,Setup!$B$17)=Setup!$B$15-1)),"T",IF(MOD(($A9+20)-Setup!$B$6+Setup!$B$17*1000,Setup!$B$17)&lt;Setup!$B$15,IF(MOD(($A9+20)-Setup!$B$6+Setup!$B$17*1000,Setup!$B$17)&lt;Setup!$B$11,"D","N"),IF(AND(Setup!$B$9="Take from R&amp;R",OR(MOD(($A9+20)-Setup!$B$6+Setup!$B$17*1000,Setup!$B$17)=Setup!$B$15,MOD(($A9+20)-Setup!$B$6+Setup!$B$17*1000,Setup!$B$17)=Setup!$B$17-1)),"T","R")))))</f>
      </c>
      <c r="W9" s="24">
        <f>IF(22&gt;DAY(EOMONTH($A9,0)),"",IF(($A9+21)&lt;Setup!$B$6,"",IF(AND(Setup!$B$9="Mark as travel",OR(MOD(($A9+21)-Setup!$B$6+Setup!$B$17*1000,Setup!$B$17)=0,MOD(($A9+21)-Setup!$B$6+Setup!$B$17*1000,Setup!$B$17)=Setup!$B$15-1)),"T",IF(MOD(($A9+21)-Setup!$B$6+Setup!$B$17*1000,Setup!$B$17)&lt;Setup!$B$15,IF(MOD(($A9+21)-Setup!$B$6+Setup!$B$17*1000,Setup!$B$17)&lt;Setup!$B$11,"D","N"),IF(AND(Setup!$B$9="Take from R&amp;R",OR(MOD(($A9+21)-Setup!$B$6+Setup!$B$17*1000,Setup!$B$17)=Setup!$B$15,MOD(($A9+21)-Setup!$B$6+Setup!$B$17*1000,Setup!$B$17)=Setup!$B$17-1)),"T","R")))))</f>
      </c>
      <c r="X9" s="24">
        <f>IF(23&gt;DAY(EOMONTH($A9,0)),"",IF(($A9+22)&lt;Setup!$B$6,"",IF(AND(Setup!$B$9="Mark as travel",OR(MOD(($A9+22)-Setup!$B$6+Setup!$B$17*1000,Setup!$B$17)=0,MOD(($A9+22)-Setup!$B$6+Setup!$B$17*1000,Setup!$B$17)=Setup!$B$15-1)),"T",IF(MOD(($A9+22)-Setup!$B$6+Setup!$B$17*1000,Setup!$B$17)&lt;Setup!$B$15,IF(MOD(($A9+22)-Setup!$B$6+Setup!$B$17*1000,Setup!$B$17)&lt;Setup!$B$11,"D","N"),IF(AND(Setup!$B$9="Take from R&amp;R",OR(MOD(($A9+22)-Setup!$B$6+Setup!$B$17*1000,Setup!$B$17)=Setup!$B$15,MOD(($A9+22)-Setup!$B$6+Setup!$B$17*1000,Setup!$B$17)=Setup!$B$17-1)),"T","R")))))</f>
      </c>
      <c r="Y9" s="24">
        <f>IF(24&gt;DAY(EOMONTH($A9,0)),"",IF(($A9+23)&lt;Setup!$B$6,"",IF(AND(Setup!$B$9="Mark as travel",OR(MOD(($A9+23)-Setup!$B$6+Setup!$B$17*1000,Setup!$B$17)=0,MOD(($A9+23)-Setup!$B$6+Setup!$B$17*1000,Setup!$B$17)=Setup!$B$15-1)),"T",IF(MOD(($A9+23)-Setup!$B$6+Setup!$B$17*1000,Setup!$B$17)&lt;Setup!$B$15,IF(MOD(($A9+23)-Setup!$B$6+Setup!$B$17*1000,Setup!$B$17)&lt;Setup!$B$11,"D","N"),IF(AND(Setup!$B$9="Take from R&amp;R",OR(MOD(($A9+23)-Setup!$B$6+Setup!$B$17*1000,Setup!$B$17)=Setup!$B$15,MOD(($A9+23)-Setup!$B$6+Setup!$B$17*1000,Setup!$B$17)=Setup!$B$17-1)),"T","R")))))</f>
      </c>
      <c r="Z9" s="24">
        <f>IF(25&gt;DAY(EOMONTH($A9,0)),"",IF(($A9+24)&lt;Setup!$B$6,"",IF(AND(Setup!$B$9="Mark as travel",OR(MOD(($A9+24)-Setup!$B$6+Setup!$B$17*1000,Setup!$B$17)=0,MOD(($A9+24)-Setup!$B$6+Setup!$B$17*1000,Setup!$B$17)=Setup!$B$15-1)),"T",IF(MOD(($A9+24)-Setup!$B$6+Setup!$B$17*1000,Setup!$B$17)&lt;Setup!$B$15,IF(MOD(($A9+24)-Setup!$B$6+Setup!$B$17*1000,Setup!$B$17)&lt;Setup!$B$11,"D","N"),IF(AND(Setup!$B$9="Take from R&amp;R",OR(MOD(($A9+24)-Setup!$B$6+Setup!$B$17*1000,Setup!$B$17)=Setup!$B$15,MOD(($A9+24)-Setup!$B$6+Setup!$B$17*1000,Setup!$B$17)=Setup!$B$17-1)),"T","R")))))</f>
      </c>
      <c r="AA9" s="24">
        <f>IF(26&gt;DAY(EOMONTH($A9,0)),"",IF(($A9+25)&lt;Setup!$B$6,"",IF(AND(Setup!$B$9="Mark as travel",OR(MOD(($A9+25)-Setup!$B$6+Setup!$B$17*1000,Setup!$B$17)=0,MOD(($A9+25)-Setup!$B$6+Setup!$B$17*1000,Setup!$B$17)=Setup!$B$15-1)),"T",IF(MOD(($A9+25)-Setup!$B$6+Setup!$B$17*1000,Setup!$B$17)&lt;Setup!$B$15,IF(MOD(($A9+25)-Setup!$B$6+Setup!$B$17*1000,Setup!$B$17)&lt;Setup!$B$11,"D","N"),IF(AND(Setup!$B$9="Take from R&amp;R",OR(MOD(($A9+25)-Setup!$B$6+Setup!$B$17*1000,Setup!$B$17)=Setup!$B$15,MOD(($A9+25)-Setup!$B$6+Setup!$B$17*1000,Setup!$B$17)=Setup!$B$17-1)),"T","R")))))</f>
      </c>
      <c r="AB9" s="24">
        <f>IF(27&gt;DAY(EOMONTH($A9,0)),"",IF(($A9+26)&lt;Setup!$B$6,"",IF(AND(Setup!$B$9="Mark as travel",OR(MOD(($A9+26)-Setup!$B$6+Setup!$B$17*1000,Setup!$B$17)=0,MOD(($A9+26)-Setup!$B$6+Setup!$B$17*1000,Setup!$B$17)=Setup!$B$15-1)),"T",IF(MOD(($A9+26)-Setup!$B$6+Setup!$B$17*1000,Setup!$B$17)&lt;Setup!$B$15,IF(MOD(($A9+26)-Setup!$B$6+Setup!$B$17*1000,Setup!$B$17)&lt;Setup!$B$11,"D","N"),IF(AND(Setup!$B$9="Take from R&amp;R",OR(MOD(($A9+26)-Setup!$B$6+Setup!$B$17*1000,Setup!$B$17)=Setup!$B$15,MOD(($A9+26)-Setup!$B$6+Setup!$B$17*1000,Setup!$B$17)=Setup!$B$17-1)),"T","R")))))</f>
      </c>
      <c r="AC9" s="24">
        <f>IF(28&gt;DAY(EOMONTH($A9,0)),"",IF(($A9+27)&lt;Setup!$B$6,"",IF(AND(Setup!$B$9="Mark as travel",OR(MOD(($A9+27)-Setup!$B$6+Setup!$B$17*1000,Setup!$B$17)=0,MOD(($A9+27)-Setup!$B$6+Setup!$B$17*1000,Setup!$B$17)=Setup!$B$15-1)),"T",IF(MOD(($A9+27)-Setup!$B$6+Setup!$B$17*1000,Setup!$B$17)&lt;Setup!$B$15,IF(MOD(($A9+27)-Setup!$B$6+Setup!$B$17*1000,Setup!$B$17)&lt;Setup!$B$11,"D","N"),IF(AND(Setup!$B$9="Take from R&amp;R",OR(MOD(($A9+27)-Setup!$B$6+Setup!$B$17*1000,Setup!$B$17)=Setup!$B$15,MOD(($A9+27)-Setup!$B$6+Setup!$B$17*1000,Setup!$B$17)=Setup!$B$17-1)),"T","R")))))</f>
      </c>
      <c r="AD9" s="24">
        <f>IF(29&gt;DAY(EOMONTH($A9,0)),"",IF(($A9+28)&lt;Setup!$B$6,"",IF(AND(Setup!$B$9="Mark as travel",OR(MOD(($A9+28)-Setup!$B$6+Setup!$B$17*1000,Setup!$B$17)=0,MOD(($A9+28)-Setup!$B$6+Setup!$B$17*1000,Setup!$B$17)=Setup!$B$15-1)),"T",IF(MOD(($A9+28)-Setup!$B$6+Setup!$B$17*1000,Setup!$B$17)&lt;Setup!$B$15,IF(MOD(($A9+28)-Setup!$B$6+Setup!$B$17*1000,Setup!$B$17)&lt;Setup!$B$11,"D","N"),IF(AND(Setup!$B$9="Take from R&amp;R",OR(MOD(($A9+28)-Setup!$B$6+Setup!$B$17*1000,Setup!$B$17)=Setup!$B$15,MOD(($A9+28)-Setup!$B$6+Setup!$B$17*1000,Setup!$B$17)=Setup!$B$17-1)),"T","R")))))</f>
      </c>
      <c r="AE9" s="24">
        <f>IF(30&gt;DAY(EOMONTH($A9,0)),"",IF(($A9+29)&lt;Setup!$B$6,"",IF(AND(Setup!$B$9="Mark as travel",OR(MOD(($A9+29)-Setup!$B$6+Setup!$B$17*1000,Setup!$B$17)=0,MOD(($A9+29)-Setup!$B$6+Setup!$B$17*1000,Setup!$B$17)=Setup!$B$15-1)),"T",IF(MOD(($A9+29)-Setup!$B$6+Setup!$B$17*1000,Setup!$B$17)&lt;Setup!$B$15,IF(MOD(($A9+29)-Setup!$B$6+Setup!$B$17*1000,Setup!$B$17)&lt;Setup!$B$11,"D","N"),IF(AND(Setup!$B$9="Take from R&amp;R",OR(MOD(($A9+29)-Setup!$B$6+Setup!$B$17*1000,Setup!$B$17)=Setup!$B$15,MOD(($A9+29)-Setup!$B$6+Setup!$B$17*1000,Setup!$B$17)=Setup!$B$17-1)),"T","R")))))</f>
      </c>
      <c r="AF9" s="24">
        <f>IF(31&gt;DAY(EOMONTH($A9,0)),"",IF(($A9+30)&lt;Setup!$B$6,"",IF(AND(Setup!$B$9="Mark as travel",OR(MOD(($A9+30)-Setup!$B$6+Setup!$B$17*1000,Setup!$B$17)=0,MOD(($A9+30)-Setup!$B$6+Setup!$B$17*1000,Setup!$B$17)=Setup!$B$15-1)),"T",IF(MOD(($A9+30)-Setup!$B$6+Setup!$B$17*1000,Setup!$B$17)&lt;Setup!$B$15,IF(MOD(($A9+30)-Setup!$B$6+Setup!$B$17*1000,Setup!$B$17)&lt;Setup!$B$11,"D","N"),IF(AND(Setup!$B$9="Take from R&amp;R",OR(MOD(($A9+30)-Setup!$B$6+Setup!$B$17*1000,Setup!$B$17)=Setup!$B$15,MOD(($A9+30)-Setup!$B$6+Setup!$B$17*1000,Setup!$B$17)=Setup!$B$17-1)),"T","R")))))</f>
      </c>
      <c r="AG9" s="14">
        <f>IF(EOMONTH($A9,0)&lt;Setup!$B$6,0,INT((EOMONTH($A9,0)-Setup!$B$6)/Setup!$B$17)-ROUNDUP((MAX($A9,Setup!$B$6)-Setup!$B$6)/Setup!$B$17,0)+1)</f>
      </c>
      <c r="AH9" s="14">
        <f>COUNTIF(B9:AF9,"D")+COUNTIF(B9:AF9,"N")</f>
      </c>
      <c r="AI9" s="14">
        <f>COUNTIF(B9:AF9,"T")</f>
      </c>
      <c r="AJ9" s="14">
        <f>COUNTIF(B9:AF9,"R")</f>
      </c>
    </row>
    <row r="10" ht="20" customHeight="1" spans="1:36" x14ac:dyDescent="0.25">
      <c r="A10" s="23">
        <f>EDATE(Setup!$B$12,3)</f>
      </c>
      <c r="B10" s="24">
        <f>IF(1&gt;DAY(EOMONTH($A10,0)),"",IF(($A10+0)&lt;Setup!$B$6,"",IF(AND(Setup!$B$9="Mark as travel",OR(MOD(($A10+0)-Setup!$B$6+Setup!$B$17*1000,Setup!$B$17)=0,MOD(($A10+0)-Setup!$B$6+Setup!$B$17*1000,Setup!$B$17)=Setup!$B$15-1)),"T",IF(MOD(($A10+0)-Setup!$B$6+Setup!$B$17*1000,Setup!$B$17)&lt;Setup!$B$15,IF(MOD(($A10+0)-Setup!$B$6+Setup!$B$17*1000,Setup!$B$17)&lt;Setup!$B$11,"D","N"),IF(AND(Setup!$B$9="Take from R&amp;R",OR(MOD(($A10+0)-Setup!$B$6+Setup!$B$17*1000,Setup!$B$17)=Setup!$B$15,MOD(($A10+0)-Setup!$B$6+Setup!$B$17*1000,Setup!$B$17)=Setup!$B$17-1)),"T","R")))))</f>
      </c>
      <c r="C10" s="24">
        <f>IF(2&gt;DAY(EOMONTH($A10,0)),"",IF(($A10+1)&lt;Setup!$B$6,"",IF(AND(Setup!$B$9="Mark as travel",OR(MOD(($A10+1)-Setup!$B$6+Setup!$B$17*1000,Setup!$B$17)=0,MOD(($A10+1)-Setup!$B$6+Setup!$B$17*1000,Setup!$B$17)=Setup!$B$15-1)),"T",IF(MOD(($A10+1)-Setup!$B$6+Setup!$B$17*1000,Setup!$B$17)&lt;Setup!$B$15,IF(MOD(($A10+1)-Setup!$B$6+Setup!$B$17*1000,Setup!$B$17)&lt;Setup!$B$11,"D","N"),IF(AND(Setup!$B$9="Take from R&amp;R",OR(MOD(($A10+1)-Setup!$B$6+Setup!$B$17*1000,Setup!$B$17)=Setup!$B$15,MOD(($A10+1)-Setup!$B$6+Setup!$B$17*1000,Setup!$B$17)=Setup!$B$17-1)),"T","R")))))</f>
      </c>
      <c r="D10" s="24">
        <f>IF(3&gt;DAY(EOMONTH($A10,0)),"",IF(($A10+2)&lt;Setup!$B$6,"",IF(AND(Setup!$B$9="Mark as travel",OR(MOD(($A10+2)-Setup!$B$6+Setup!$B$17*1000,Setup!$B$17)=0,MOD(($A10+2)-Setup!$B$6+Setup!$B$17*1000,Setup!$B$17)=Setup!$B$15-1)),"T",IF(MOD(($A10+2)-Setup!$B$6+Setup!$B$17*1000,Setup!$B$17)&lt;Setup!$B$15,IF(MOD(($A10+2)-Setup!$B$6+Setup!$B$17*1000,Setup!$B$17)&lt;Setup!$B$11,"D","N"),IF(AND(Setup!$B$9="Take from R&amp;R",OR(MOD(($A10+2)-Setup!$B$6+Setup!$B$17*1000,Setup!$B$17)=Setup!$B$15,MOD(($A10+2)-Setup!$B$6+Setup!$B$17*1000,Setup!$B$17)=Setup!$B$17-1)),"T","R")))))</f>
      </c>
      <c r="E10" s="24">
        <f>IF(4&gt;DAY(EOMONTH($A10,0)),"",IF(($A10+3)&lt;Setup!$B$6,"",IF(AND(Setup!$B$9="Mark as travel",OR(MOD(($A10+3)-Setup!$B$6+Setup!$B$17*1000,Setup!$B$17)=0,MOD(($A10+3)-Setup!$B$6+Setup!$B$17*1000,Setup!$B$17)=Setup!$B$15-1)),"T",IF(MOD(($A10+3)-Setup!$B$6+Setup!$B$17*1000,Setup!$B$17)&lt;Setup!$B$15,IF(MOD(($A10+3)-Setup!$B$6+Setup!$B$17*1000,Setup!$B$17)&lt;Setup!$B$11,"D","N"),IF(AND(Setup!$B$9="Take from R&amp;R",OR(MOD(($A10+3)-Setup!$B$6+Setup!$B$17*1000,Setup!$B$17)=Setup!$B$15,MOD(($A10+3)-Setup!$B$6+Setup!$B$17*1000,Setup!$B$17)=Setup!$B$17-1)),"T","R")))))</f>
      </c>
      <c r="F10" s="24">
        <f>IF(5&gt;DAY(EOMONTH($A10,0)),"",IF(($A10+4)&lt;Setup!$B$6,"",IF(AND(Setup!$B$9="Mark as travel",OR(MOD(($A10+4)-Setup!$B$6+Setup!$B$17*1000,Setup!$B$17)=0,MOD(($A10+4)-Setup!$B$6+Setup!$B$17*1000,Setup!$B$17)=Setup!$B$15-1)),"T",IF(MOD(($A10+4)-Setup!$B$6+Setup!$B$17*1000,Setup!$B$17)&lt;Setup!$B$15,IF(MOD(($A10+4)-Setup!$B$6+Setup!$B$17*1000,Setup!$B$17)&lt;Setup!$B$11,"D","N"),IF(AND(Setup!$B$9="Take from R&amp;R",OR(MOD(($A10+4)-Setup!$B$6+Setup!$B$17*1000,Setup!$B$17)=Setup!$B$15,MOD(($A10+4)-Setup!$B$6+Setup!$B$17*1000,Setup!$B$17)=Setup!$B$17-1)),"T","R")))))</f>
      </c>
      <c r="G10" s="24">
        <f>IF(6&gt;DAY(EOMONTH($A10,0)),"",IF(($A10+5)&lt;Setup!$B$6,"",IF(AND(Setup!$B$9="Mark as travel",OR(MOD(($A10+5)-Setup!$B$6+Setup!$B$17*1000,Setup!$B$17)=0,MOD(($A10+5)-Setup!$B$6+Setup!$B$17*1000,Setup!$B$17)=Setup!$B$15-1)),"T",IF(MOD(($A10+5)-Setup!$B$6+Setup!$B$17*1000,Setup!$B$17)&lt;Setup!$B$15,IF(MOD(($A10+5)-Setup!$B$6+Setup!$B$17*1000,Setup!$B$17)&lt;Setup!$B$11,"D","N"),IF(AND(Setup!$B$9="Take from R&amp;R",OR(MOD(($A10+5)-Setup!$B$6+Setup!$B$17*1000,Setup!$B$17)=Setup!$B$15,MOD(($A10+5)-Setup!$B$6+Setup!$B$17*1000,Setup!$B$17)=Setup!$B$17-1)),"T","R")))))</f>
      </c>
      <c r="H10" s="24">
        <f>IF(7&gt;DAY(EOMONTH($A10,0)),"",IF(($A10+6)&lt;Setup!$B$6,"",IF(AND(Setup!$B$9="Mark as travel",OR(MOD(($A10+6)-Setup!$B$6+Setup!$B$17*1000,Setup!$B$17)=0,MOD(($A10+6)-Setup!$B$6+Setup!$B$17*1000,Setup!$B$17)=Setup!$B$15-1)),"T",IF(MOD(($A10+6)-Setup!$B$6+Setup!$B$17*1000,Setup!$B$17)&lt;Setup!$B$15,IF(MOD(($A10+6)-Setup!$B$6+Setup!$B$17*1000,Setup!$B$17)&lt;Setup!$B$11,"D","N"),IF(AND(Setup!$B$9="Take from R&amp;R",OR(MOD(($A10+6)-Setup!$B$6+Setup!$B$17*1000,Setup!$B$17)=Setup!$B$15,MOD(($A10+6)-Setup!$B$6+Setup!$B$17*1000,Setup!$B$17)=Setup!$B$17-1)),"T","R")))))</f>
      </c>
      <c r="I10" s="24">
        <f>IF(8&gt;DAY(EOMONTH($A10,0)),"",IF(($A10+7)&lt;Setup!$B$6,"",IF(AND(Setup!$B$9="Mark as travel",OR(MOD(($A10+7)-Setup!$B$6+Setup!$B$17*1000,Setup!$B$17)=0,MOD(($A10+7)-Setup!$B$6+Setup!$B$17*1000,Setup!$B$17)=Setup!$B$15-1)),"T",IF(MOD(($A10+7)-Setup!$B$6+Setup!$B$17*1000,Setup!$B$17)&lt;Setup!$B$15,IF(MOD(($A10+7)-Setup!$B$6+Setup!$B$17*1000,Setup!$B$17)&lt;Setup!$B$11,"D","N"),IF(AND(Setup!$B$9="Take from R&amp;R",OR(MOD(($A10+7)-Setup!$B$6+Setup!$B$17*1000,Setup!$B$17)=Setup!$B$15,MOD(($A10+7)-Setup!$B$6+Setup!$B$17*1000,Setup!$B$17)=Setup!$B$17-1)),"T","R")))))</f>
      </c>
      <c r="J10" s="24">
        <f>IF(9&gt;DAY(EOMONTH($A10,0)),"",IF(($A10+8)&lt;Setup!$B$6,"",IF(AND(Setup!$B$9="Mark as travel",OR(MOD(($A10+8)-Setup!$B$6+Setup!$B$17*1000,Setup!$B$17)=0,MOD(($A10+8)-Setup!$B$6+Setup!$B$17*1000,Setup!$B$17)=Setup!$B$15-1)),"T",IF(MOD(($A10+8)-Setup!$B$6+Setup!$B$17*1000,Setup!$B$17)&lt;Setup!$B$15,IF(MOD(($A10+8)-Setup!$B$6+Setup!$B$17*1000,Setup!$B$17)&lt;Setup!$B$11,"D","N"),IF(AND(Setup!$B$9="Take from R&amp;R",OR(MOD(($A10+8)-Setup!$B$6+Setup!$B$17*1000,Setup!$B$17)=Setup!$B$15,MOD(($A10+8)-Setup!$B$6+Setup!$B$17*1000,Setup!$B$17)=Setup!$B$17-1)),"T","R")))))</f>
      </c>
      <c r="K10" s="24">
        <f>IF(10&gt;DAY(EOMONTH($A10,0)),"",IF(($A10+9)&lt;Setup!$B$6,"",IF(AND(Setup!$B$9="Mark as travel",OR(MOD(($A10+9)-Setup!$B$6+Setup!$B$17*1000,Setup!$B$17)=0,MOD(($A10+9)-Setup!$B$6+Setup!$B$17*1000,Setup!$B$17)=Setup!$B$15-1)),"T",IF(MOD(($A10+9)-Setup!$B$6+Setup!$B$17*1000,Setup!$B$17)&lt;Setup!$B$15,IF(MOD(($A10+9)-Setup!$B$6+Setup!$B$17*1000,Setup!$B$17)&lt;Setup!$B$11,"D","N"),IF(AND(Setup!$B$9="Take from R&amp;R",OR(MOD(($A10+9)-Setup!$B$6+Setup!$B$17*1000,Setup!$B$17)=Setup!$B$15,MOD(($A10+9)-Setup!$B$6+Setup!$B$17*1000,Setup!$B$17)=Setup!$B$17-1)),"T","R")))))</f>
      </c>
      <c r="L10" s="24">
        <f>IF(11&gt;DAY(EOMONTH($A10,0)),"",IF(($A10+10)&lt;Setup!$B$6,"",IF(AND(Setup!$B$9="Mark as travel",OR(MOD(($A10+10)-Setup!$B$6+Setup!$B$17*1000,Setup!$B$17)=0,MOD(($A10+10)-Setup!$B$6+Setup!$B$17*1000,Setup!$B$17)=Setup!$B$15-1)),"T",IF(MOD(($A10+10)-Setup!$B$6+Setup!$B$17*1000,Setup!$B$17)&lt;Setup!$B$15,IF(MOD(($A10+10)-Setup!$B$6+Setup!$B$17*1000,Setup!$B$17)&lt;Setup!$B$11,"D","N"),IF(AND(Setup!$B$9="Take from R&amp;R",OR(MOD(($A10+10)-Setup!$B$6+Setup!$B$17*1000,Setup!$B$17)=Setup!$B$15,MOD(($A10+10)-Setup!$B$6+Setup!$B$17*1000,Setup!$B$17)=Setup!$B$17-1)),"T","R")))))</f>
      </c>
      <c r="M10" s="24">
        <f>IF(12&gt;DAY(EOMONTH($A10,0)),"",IF(($A10+11)&lt;Setup!$B$6,"",IF(AND(Setup!$B$9="Mark as travel",OR(MOD(($A10+11)-Setup!$B$6+Setup!$B$17*1000,Setup!$B$17)=0,MOD(($A10+11)-Setup!$B$6+Setup!$B$17*1000,Setup!$B$17)=Setup!$B$15-1)),"T",IF(MOD(($A10+11)-Setup!$B$6+Setup!$B$17*1000,Setup!$B$17)&lt;Setup!$B$15,IF(MOD(($A10+11)-Setup!$B$6+Setup!$B$17*1000,Setup!$B$17)&lt;Setup!$B$11,"D","N"),IF(AND(Setup!$B$9="Take from R&amp;R",OR(MOD(($A10+11)-Setup!$B$6+Setup!$B$17*1000,Setup!$B$17)=Setup!$B$15,MOD(($A10+11)-Setup!$B$6+Setup!$B$17*1000,Setup!$B$17)=Setup!$B$17-1)),"T","R")))))</f>
      </c>
      <c r="N10" s="24">
        <f>IF(13&gt;DAY(EOMONTH($A10,0)),"",IF(($A10+12)&lt;Setup!$B$6,"",IF(AND(Setup!$B$9="Mark as travel",OR(MOD(($A10+12)-Setup!$B$6+Setup!$B$17*1000,Setup!$B$17)=0,MOD(($A10+12)-Setup!$B$6+Setup!$B$17*1000,Setup!$B$17)=Setup!$B$15-1)),"T",IF(MOD(($A10+12)-Setup!$B$6+Setup!$B$17*1000,Setup!$B$17)&lt;Setup!$B$15,IF(MOD(($A10+12)-Setup!$B$6+Setup!$B$17*1000,Setup!$B$17)&lt;Setup!$B$11,"D","N"),IF(AND(Setup!$B$9="Take from R&amp;R",OR(MOD(($A10+12)-Setup!$B$6+Setup!$B$17*1000,Setup!$B$17)=Setup!$B$15,MOD(($A10+12)-Setup!$B$6+Setup!$B$17*1000,Setup!$B$17)=Setup!$B$17-1)),"T","R")))))</f>
      </c>
      <c r="O10" s="24">
        <f>IF(14&gt;DAY(EOMONTH($A10,0)),"",IF(($A10+13)&lt;Setup!$B$6,"",IF(AND(Setup!$B$9="Mark as travel",OR(MOD(($A10+13)-Setup!$B$6+Setup!$B$17*1000,Setup!$B$17)=0,MOD(($A10+13)-Setup!$B$6+Setup!$B$17*1000,Setup!$B$17)=Setup!$B$15-1)),"T",IF(MOD(($A10+13)-Setup!$B$6+Setup!$B$17*1000,Setup!$B$17)&lt;Setup!$B$15,IF(MOD(($A10+13)-Setup!$B$6+Setup!$B$17*1000,Setup!$B$17)&lt;Setup!$B$11,"D","N"),IF(AND(Setup!$B$9="Take from R&amp;R",OR(MOD(($A10+13)-Setup!$B$6+Setup!$B$17*1000,Setup!$B$17)=Setup!$B$15,MOD(($A10+13)-Setup!$B$6+Setup!$B$17*1000,Setup!$B$17)=Setup!$B$17-1)),"T","R")))))</f>
      </c>
      <c r="P10" s="24">
        <f>IF(15&gt;DAY(EOMONTH($A10,0)),"",IF(($A10+14)&lt;Setup!$B$6,"",IF(AND(Setup!$B$9="Mark as travel",OR(MOD(($A10+14)-Setup!$B$6+Setup!$B$17*1000,Setup!$B$17)=0,MOD(($A10+14)-Setup!$B$6+Setup!$B$17*1000,Setup!$B$17)=Setup!$B$15-1)),"T",IF(MOD(($A10+14)-Setup!$B$6+Setup!$B$17*1000,Setup!$B$17)&lt;Setup!$B$15,IF(MOD(($A10+14)-Setup!$B$6+Setup!$B$17*1000,Setup!$B$17)&lt;Setup!$B$11,"D","N"),IF(AND(Setup!$B$9="Take from R&amp;R",OR(MOD(($A10+14)-Setup!$B$6+Setup!$B$17*1000,Setup!$B$17)=Setup!$B$15,MOD(($A10+14)-Setup!$B$6+Setup!$B$17*1000,Setup!$B$17)=Setup!$B$17-1)),"T","R")))))</f>
      </c>
      <c r="Q10" s="24">
        <f>IF(16&gt;DAY(EOMONTH($A10,0)),"",IF(($A10+15)&lt;Setup!$B$6,"",IF(AND(Setup!$B$9="Mark as travel",OR(MOD(($A10+15)-Setup!$B$6+Setup!$B$17*1000,Setup!$B$17)=0,MOD(($A10+15)-Setup!$B$6+Setup!$B$17*1000,Setup!$B$17)=Setup!$B$15-1)),"T",IF(MOD(($A10+15)-Setup!$B$6+Setup!$B$17*1000,Setup!$B$17)&lt;Setup!$B$15,IF(MOD(($A10+15)-Setup!$B$6+Setup!$B$17*1000,Setup!$B$17)&lt;Setup!$B$11,"D","N"),IF(AND(Setup!$B$9="Take from R&amp;R",OR(MOD(($A10+15)-Setup!$B$6+Setup!$B$17*1000,Setup!$B$17)=Setup!$B$15,MOD(($A10+15)-Setup!$B$6+Setup!$B$17*1000,Setup!$B$17)=Setup!$B$17-1)),"T","R")))))</f>
      </c>
      <c r="R10" s="24">
        <f>IF(17&gt;DAY(EOMONTH($A10,0)),"",IF(($A10+16)&lt;Setup!$B$6,"",IF(AND(Setup!$B$9="Mark as travel",OR(MOD(($A10+16)-Setup!$B$6+Setup!$B$17*1000,Setup!$B$17)=0,MOD(($A10+16)-Setup!$B$6+Setup!$B$17*1000,Setup!$B$17)=Setup!$B$15-1)),"T",IF(MOD(($A10+16)-Setup!$B$6+Setup!$B$17*1000,Setup!$B$17)&lt;Setup!$B$15,IF(MOD(($A10+16)-Setup!$B$6+Setup!$B$17*1000,Setup!$B$17)&lt;Setup!$B$11,"D","N"),IF(AND(Setup!$B$9="Take from R&amp;R",OR(MOD(($A10+16)-Setup!$B$6+Setup!$B$17*1000,Setup!$B$17)=Setup!$B$15,MOD(($A10+16)-Setup!$B$6+Setup!$B$17*1000,Setup!$B$17)=Setup!$B$17-1)),"T","R")))))</f>
      </c>
      <c r="S10" s="24">
        <f>IF(18&gt;DAY(EOMONTH($A10,0)),"",IF(($A10+17)&lt;Setup!$B$6,"",IF(AND(Setup!$B$9="Mark as travel",OR(MOD(($A10+17)-Setup!$B$6+Setup!$B$17*1000,Setup!$B$17)=0,MOD(($A10+17)-Setup!$B$6+Setup!$B$17*1000,Setup!$B$17)=Setup!$B$15-1)),"T",IF(MOD(($A10+17)-Setup!$B$6+Setup!$B$17*1000,Setup!$B$17)&lt;Setup!$B$15,IF(MOD(($A10+17)-Setup!$B$6+Setup!$B$17*1000,Setup!$B$17)&lt;Setup!$B$11,"D","N"),IF(AND(Setup!$B$9="Take from R&amp;R",OR(MOD(($A10+17)-Setup!$B$6+Setup!$B$17*1000,Setup!$B$17)=Setup!$B$15,MOD(($A10+17)-Setup!$B$6+Setup!$B$17*1000,Setup!$B$17)=Setup!$B$17-1)),"T","R")))))</f>
      </c>
      <c r="T10" s="24">
        <f>IF(19&gt;DAY(EOMONTH($A10,0)),"",IF(($A10+18)&lt;Setup!$B$6,"",IF(AND(Setup!$B$9="Mark as travel",OR(MOD(($A10+18)-Setup!$B$6+Setup!$B$17*1000,Setup!$B$17)=0,MOD(($A10+18)-Setup!$B$6+Setup!$B$17*1000,Setup!$B$17)=Setup!$B$15-1)),"T",IF(MOD(($A10+18)-Setup!$B$6+Setup!$B$17*1000,Setup!$B$17)&lt;Setup!$B$15,IF(MOD(($A10+18)-Setup!$B$6+Setup!$B$17*1000,Setup!$B$17)&lt;Setup!$B$11,"D","N"),IF(AND(Setup!$B$9="Take from R&amp;R",OR(MOD(($A10+18)-Setup!$B$6+Setup!$B$17*1000,Setup!$B$17)=Setup!$B$15,MOD(($A10+18)-Setup!$B$6+Setup!$B$17*1000,Setup!$B$17)=Setup!$B$17-1)),"T","R")))))</f>
      </c>
      <c r="U10" s="24">
        <f>IF(20&gt;DAY(EOMONTH($A10,0)),"",IF(($A10+19)&lt;Setup!$B$6,"",IF(AND(Setup!$B$9="Mark as travel",OR(MOD(($A10+19)-Setup!$B$6+Setup!$B$17*1000,Setup!$B$17)=0,MOD(($A10+19)-Setup!$B$6+Setup!$B$17*1000,Setup!$B$17)=Setup!$B$15-1)),"T",IF(MOD(($A10+19)-Setup!$B$6+Setup!$B$17*1000,Setup!$B$17)&lt;Setup!$B$15,IF(MOD(($A10+19)-Setup!$B$6+Setup!$B$17*1000,Setup!$B$17)&lt;Setup!$B$11,"D","N"),IF(AND(Setup!$B$9="Take from R&amp;R",OR(MOD(($A10+19)-Setup!$B$6+Setup!$B$17*1000,Setup!$B$17)=Setup!$B$15,MOD(($A10+19)-Setup!$B$6+Setup!$B$17*1000,Setup!$B$17)=Setup!$B$17-1)),"T","R")))))</f>
      </c>
      <c r="V10" s="24">
        <f>IF(21&gt;DAY(EOMONTH($A10,0)),"",IF(($A10+20)&lt;Setup!$B$6,"",IF(AND(Setup!$B$9="Mark as travel",OR(MOD(($A10+20)-Setup!$B$6+Setup!$B$17*1000,Setup!$B$17)=0,MOD(($A10+20)-Setup!$B$6+Setup!$B$17*1000,Setup!$B$17)=Setup!$B$15-1)),"T",IF(MOD(($A10+20)-Setup!$B$6+Setup!$B$17*1000,Setup!$B$17)&lt;Setup!$B$15,IF(MOD(($A10+20)-Setup!$B$6+Setup!$B$17*1000,Setup!$B$17)&lt;Setup!$B$11,"D","N"),IF(AND(Setup!$B$9="Take from R&amp;R",OR(MOD(($A10+20)-Setup!$B$6+Setup!$B$17*1000,Setup!$B$17)=Setup!$B$15,MOD(($A10+20)-Setup!$B$6+Setup!$B$17*1000,Setup!$B$17)=Setup!$B$17-1)),"T","R")))))</f>
      </c>
      <c r="W10" s="24">
        <f>IF(22&gt;DAY(EOMONTH($A10,0)),"",IF(($A10+21)&lt;Setup!$B$6,"",IF(AND(Setup!$B$9="Mark as travel",OR(MOD(($A10+21)-Setup!$B$6+Setup!$B$17*1000,Setup!$B$17)=0,MOD(($A10+21)-Setup!$B$6+Setup!$B$17*1000,Setup!$B$17)=Setup!$B$15-1)),"T",IF(MOD(($A10+21)-Setup!$B$6+Setup!$B$17*1000,Setup!$B$17)&lt;Setup!$B$15,IF(MOD(($A10+21)-Setup!$B$6+Setup!$B$17*1000,Setup!$B$17)&lt;Setup!$B$11,"D","N"),IF(AND(Setup!$B$9="Take from R&amp;R",OR(MOD(($A10+21)-Setup!$B$6+Setup!$B$17*1000,Setup!$B$17)=Setup!$B$15,MOD(($A10+21)-Setup!$B$6+Setup!$B$17*1000,Setup!$B$17)=Setup!$B$17-1)),"T","R")))))</f>
      </c>
      <c r="X10" s="24">
        <f>IF(23&gt;DAY(EOMONTH($A10,0)),"",IF(($A10+22)&lt;Setup!$B$6,"",IF(AND(Setup!$B$9="Mark as travel",OR(MOD(($A10+22)-Setup!$B$6+Setup!$B$17*1000,Setup!$B$17)=0,MOD(($A10+22)-Setup!$B$6+Setup!$B$17*1000,Setup!$B$17)=Setup!$B$15-1)),"T",IF(MOD(($A10+22)-Setup!$B$6+Setup!$B$17*1000,Setup!$B$17)&lt;Setup!$B$15,IF(MOD(($A10+22)-Setup!$B$6+Setup!$B$17*1000,Setup!$B$17)&lt;Setup!$B$11,"D","N"),IF(AND(Setup!$B$9="Take from R&amp;R",OR(MOD(($A10+22)-Setup!$B$6+Setup!$B$17*1000,Setup!$B$17)=Setup!$B$15,MOD(($A10+22)-Setup!$B$6+Setup!$B$17*1000,Setup!$B$17)=Setup!$B$17-1)),"T","R")))))</f>
      </c>
      <c r="Y10" s="24">
        <f>IF(24&gt;DAY(EOMONTH($A10,0)),"",IF(($A10+23)&lt;Setup!$B$6,"",IF(AND(Setup!$B$9="Mark as travel",OR(MOD(($A10+23)-Setup!$B$6+Setup!$B$17*1000,Setup!$B$17)=0,MOD(($A10+23)-Setup!$B$6+Setup!$B$17*1000,Setup!$B$17)=Setup!$B$15-1)),"T",IF(MOD(($A10+23)-Setup!$B$6+Setup!$B$17*1000,Setup!$B$17)&lt;Setup!$B$15,IF(MOD(($A10+23)-Setup!$B$6+Setup!$B$17*1000,Setup!$B$17)&lt;Setup!$B$11,"D","N"),IF(AND(Setup!$B$9="Take from R&amp;R",OR(MOD(($A10+23)-Setup!$B$6+Setup!$B$17*1000,Setup!$B$17)=Setup!$B$15,MOD(($A10+23)-Setup!$B$6+Setup!$B$17*1000,Setup!$B$17)=Setup!$B$17-1)),"T","R")))))</f>
      </c>
      <c r="Z10" s="24">
        <f>IF(25&gt;DAY(EOMONTH($A10,0)),"",IF(($A10+24)&lt;Setup!$B$6,"",IF(AND(Setup!$B$9="Mark as travel",OR(MOD(($A10+24)-Setup!$B$6+Setup!$B$17*1000,Setup!$B$17)=0,MOD(($A10+24)-Setup!$B$6+Setup!$B$17*1000,Setup!$B$17)=Setup!$B$15-1)),"T",IF(MOD(($A10+24)-Setup!$B$6+Setup!$B$17*1000,Setup!$B$17)&lt;Setup!$B$15,IF(MOD(($A10+24)-Setup!$B$6+Setup!$B$17*1000,Setup!$B$17)&lt;Setup!$B$11,"D","N"),IF(AND(Setup!$B$9="Take from R&amp;R",OR(MOD(($A10+24)-Setup!$B$6+Setup!$B$17*1000,Setup!$B$17)=Setup!$B$15,MOD(($A10+24)-Setup!$B$6+Setup!$B$17*1000,Setup!$B$17)=Setup!$B$17-1)),"T","R")))))</f>
      </c>
      <c r="AA10" s="24">
        <f>IF(26&gt;DAY(EOMONTH($A10,0)),"",IF(($A10+25)&lt;Setup!$B$6,"",IF(AND(Setup!$B$9="Mark as travel",OR(MOD(($A10+25)-Setup!$B$6+Setup!$B$17*1000,Setup!$B$17)=0,MOD(($A10+25)-Setup!$B$6+Setup!$B$17*1000,Setup!$B$17)=Setup!$B$15-1)),"T",IF(MOD(($A10+25)-Setup!$B$6+Setup!$B$17*1000,Setup!$B$17)&lt;Setup!$B$15,IF(MOD(($A10+25)-Setup!$B$6+Setup!$B$17*1000,Setup!$B$17)&lt;Setup!$B$11,"D","N"),IF(AND(Setup!$B$9="Take from R&amp;R",OR(MOD(($A10+25)-Setup!$B$6+Setup!$B$17*1000,Setup!$B$17)=Setup!$B$15,MOD(($A10+25)-Setup!$B$6+Setup!$B$17*1000,Setup!$B$17)=Setup!$B$17-1)),"T","R")))))</f>
      </c>
      <c r="AB10" s="24">
        <f>IF(27&gt;DAY(EOMONTH($A10,0)),"",IF(($A10+26)&lt;Setup!$B$6,"",IF(AND(Setup!$B$9="Mark as travel",OR(MOD(($A10+26)-Setup!$B$6+Setup!$B$17*1000,Setup!$B$17)=0,MOD(($A10+26)-Setup!$B$6+Setup!$B$17*1000,Setup!$B$17)=Setup!$B$15-1)),"T",IF(MOD(($A10+26)-Setup!$B$6+Setup!$B$17*1000,Setup!$B$17)&lt;Setup!$B$15,IF(MOD(($A10+26)-Setup!$B$6+Setup!$B$17*1000,Setup!$B$17)&lt;Setup!$B$11,"D","N"),IF(AND(Setup!$B$9="Take from R&amp;R",OR(MOD(($A10+26)-Setup!$B$6+Setup!$B$17*1000,Setup!$B$17)=Setup!$B$15,MOD(($A10+26)-Setup!$B$6+Setup!$B$17*1000,Setup!$B$17)=Setup!$B$17-1)),"T","R")))))</f>
      </c>
      <c r="AC10" s="24">
        <f>IF(28&gt;DAY(EOMONTH($A10,0)),"",IF(($A10+27)&lt;Setup!$B$6,"",IF(AND(Setup!$B$9="Mark as travel",OR(MOD(($A10+27)-Setup!$B$6+Setup!$B$17*1000,Setup!$B$17)=0,MOD(($A10+27)-Setup!$B$6+Setup!$B$17*1000,Setup!$B$17)=Setup!$B$15-1)),"T",IF(MOD(($A10+27)-Setup!$B$6+Setup!$B$17*1000,Setup!$B$17)&lt;Setup!$B$15,IF(MOD(($A10+27)-Setup!$B$6+Setup!$B$17*1000,Setup!$B$17)&lt;Setup!$B$11,"D","N"),IF(AND(Setup!$B$9="Take from R&amp;R",OR(MOD(($A10+27)-Setup!$B$6+Setup!$B$17*1000,Setup!$B$17)=Setup!$B$15,MOD(($A10+27)-Setup!$B$6+Setup!$B$17*1000,Setup!$B$17)=Setup!$B$17-1)),"T","R")))))</f>
      </c>
      <c r="AD10" s="24">
        <f>IF(29&gt;DAY(EOMONTH($A10,0)),"",IF(($A10+28)&lt;Setup!$B$6,"",IF(AND(Setup!$B$9="Mark as travel",OR(MOD(($A10+28)-Setup!$B$6+Setup!$B$17*1000,Setup!$B$17)=0,MOD(($A10+28)-Setup!$B$6+Setup!$B$17*1000,Setup!$B$17)=Setup!$B$15-1)),"T",IF(MOD(($A10+28)-Setup!$B$6+Setup!$B$17*1000,Setup!$B$17)&lt;Setup!$B$15,IF(MOD(($A10+28)-Setup!$B$6+Setup!$B$17*1000,Setup!$B$17)&lt;Setup!$B$11,"D","N"),IF(AND(Setup!$B$9="Take from R&amp;R",OR(MOD(($A10+28)-Setup!$B$6+Setup!$B$17*1000,Setup!$B$17)=Setup!$B$15,MOD(($A10+28)-Setup!$B$6+Setup!$B$17*1000,Setup!$B$17)=Setup!$B$17-1)),"T","R")))))</f>
      </c>
      <c r="AE10" s="24">
        <f>IF(30&gt;DAY(EOMONTH($A10,0)),"",IF(($A10+29)&lt;Setup!$B$6,"",IF(AND(Setup!$B$9="Mark as travel",OR(MOD(($A10+29)-Setup!$B$6+Setup!$B$17*1000,Setup!$B$17)=0,MOD(($A10+29)-Setup!$B$6+Setup!$B$17*1000,Setup!$B$17)=Setup!$B$15-1)),"T",IF(MOD(($A10+29)-Setup!$B$6+Setup!$B$17*1000,Setup!$B$17)&lt;Setup!$B$15,IF(MOD(($A10+29)-Setup!$B$6+Setup!$B$17*1000,Setup!$B$17)&lt;Setup!$B$11,"D","N"),IF(AND(Setup!$B$9="Take from R&amp;R",OR(MOD(($A10+29)-Setup!$B$6+Setup!$B$17*1000,Setup!$B$17)=Setup!$B$15,MOD(($A10+29)-Setup!$B$6+Setup!$B$17*1000,Setup!$B$17)=Setup!$B$17-1)),"T","R")))))</f>
      </c>
      <c r="AF10" s="24">
        <f>IF(31&gt;DAY(EOMONTH($A10,0)),"",IF(($A10+30)&lt;Setup!$B$6,"",IF(AND(Setup!$B$9="Mark as travel",OR(MOD(($A10+30)-Setup!$B$6+Setup!$B$17*1000,Setup!$B$17)=0,MOD(($A10+30)-Setup!$B$6+Setup!$B$17*1000,Setup!$B$17)=Setup!$B$15-1)),"T",IF(MOD(($A10+30)-Setup!$B$6+Setup!$B$17*1000,Setup!$B$17)&lt;Setup!$B$15,IF(MOD(($A10+30)-Setup!$B$6+Setup!$B$17*1000,Setup!$B$17)&lt;Setup!$B$11,"D","N"),IF(AND(Setup!$B$9="Take from R&amp;R",OR(MOD(($A10+30)-Setup!$B$6+Setup!$B$17*1000,Setup!$B$17)=Setup!$B$15,MOD(($A10+30)-Setup!$B$6+Setup!$B$17*1000,Setup!$B$17)=Setup!$B$17-1)),"T","R")))))</f>
      </c>
      <c r="AG10" s="16">
        <f>IF(EOMONTH($A10,0)&lt;Setup!$B$6,0,INT((EOMONTH($A10,0)-Setup!$B$6)/Setup!$B$17)-ROUNDUP((MAX($A10,Setup!$B$6)-Setup!$B$6)/Setup!$B$17,0)+1)</f>
      </c>
      <c r="AH10" s="16">
        <f>COUNTIF(B10:AF10,"D")+COUNTIF(B10:AF10,"N")</f>
      </c>
      <c r="AI10" s="16">
        <f>COUNTIF(B10:AF10,"T")</f>
      </c>
      <c r="AJ10" s="16">
        <f>COUNTIF(B10:AF10,"R")</f>
      </c>
    </row>
    <row r="11" ht="20" customHeight="1" spans="1:36" x14ac:dyDescent="0.25">
      <c r="A11" s="23">
        <f>EDATE(Setup!$B$12,4)</f>
      </c>
      <c r="B11" s="24">
        <f>IF(1&gt;DAY(EOMONTH($A11,0)),"",IF(($A11+0)&lt;Setup!$B$6,"",IF(AND(Setup!$B$9="Mark as travel",OR(MOD(($A11+0)-Setup!$B$6+Setup!$B$17*1000,Setup!$B$17)=0,MOD(($A11+0)-Setup!$B$6+Setup!$B$17*1000,Setup!$B$17)=Setup!$B$15-1)),"T",IF(MOD(($A11+0)-Setup!$B$6+Setup!$B$17*1000,Setup!$B$17)&lt;Setup!$B$15,IF(MOD(($A11+0)-Setup!$B$6+Setup!$B$17*1000,Setup!$B$17)&lt;Setup!$B$11,"D","N"),IF(AND(Setup!$B$9="Take from R&amp;R",OR(MOD(($A11+0)-Setup!$B$6+Setup!$B$17*1000,Setup!$B$17)=Setup!$B$15,MOD(($A11+0)-Setup!$B$6+Setup!$B$17*1000,Setup!$B$17)=Setup!$B$17-1)),"T","R")))))</f>
      </c>
      <c r="C11" s="24">
        <f>IF(2&gt;DAY(EOMONTH($A11,0)),"",IF(($A11+1)&lt;Setup!$B$6,"",IF(AND(Setup!$B$9="Mark as travel",OR(MOD(($A11+1)-Setup!$B$6+Setup!$B$17*1000,Setup!$B$17)=0,MOD(($A11+1)-Setup!$B$6+Setup!$B$17*1000,Setup!$B$17)=Setup!$B$15-1)),"T",IF(MOD(($A11+1)-Setup!$B$6+Setup!$B$17*1000,Setup!$B$17)&lt;Setup!$B$15,IF(MOD(($A11+1)-Setup!$B$6+Setup!$B$17*1000,Setup!$B$17)&lt;Setup!$B$11,"D","N"),IF(AND(Setup!$B$9="Take from R&amp;R",OR(MOD(($A11+1)-Setup!$B$6+Setup!$B$17*1000,Setup!$B$17)=Setup!$B$15,MOD(($A11+1)-Setup!$B$6+Setup!$B$17*1000,Setup!$B$17)=Setup!$B$17-1)),"T","R")))))</f>
      </c>
      <c r="D11" s="24">
        <f>IF(3&gt;DAY(EOMONTH($A11,0)),"",IF(($A11+2)&lt;Setup!$B$6,"",IF(AND(Setup!$B$9="Mark as travel",OR(MOD(($A11+2)-Setup!$B$6+Setup!$B$17*1000,Setup!$B$17)=0,MOD(($A11+2)-Setup!$B$6+Setup!$B$17*1000,Setup!$B$17)=Setup!$B$15-1)),"T",IF(MOD(($A11+2)-Setup!$B$6+Setup!$B$17*1000,Setup!$B$17)&lt;Setup!$B$15,IF(MOD(($A11+2)-Setup!$B$6+Setup!$B$17*1000,Setup!$B$17)&lt;Setup!$B$11,"D","N"),IF(AND(Setup!$B$9="Take from R&amp;R",OR(MOD(($A11+2)-Setup!$B$6+Setup!$B$17*1000,Setup!$B$17)=Setup!$B$15,MOD(($A11+2)-Setup!$B$6+Setup!$B$17*1000,Setup!$B$17)=Setup!$B$17-1)),"T","R")))))</f>
      </c>
      <c r="E11" s="24">
        <f>IF(4&gt;DAY(EOMONTH($A11,0)),"",IF(($A11+3)&lt;Setup!$B$6,"",IF(AND(Setup!$B$9="Mark as travel",OR(MOD(($A11+3)-Setup!$B$6+Setup!$B$17*1000,Setup!$B$17)=0,MOD(($A11+3)-Setup!$B$6+Setup!$B$17*1000,Setup!$B$17)=Setup!$B$15-1)),"T",IF(MOD(($A11+3)-Setup!$B$6+Setup!$B$17*1000,Setup!$B$17)&lt;Setup!$B$15,IF(MOD(($A11+3)-Setup!$B$6+Setup!$B$17*1000,Setup!$B$17)&lt;Setup!$B$11,"D","N"),IF(AND(Setup!$B$9="Take from R&amp;R",OR(MOD(($A11+3)-Setup!$B$6+Setup!$B$17*1000,Setup!$B$17)=Setup!$B$15,MOD(($A11+3)-Setup!$B$6+Setup!$B$17*1000,Setup!$B$17)=Setup!$B$17-1)),"T","R")))))</f>
      </c>
      <c r="F11" s="24">
        <f>IF(5&gt;DAY(EOMONTH($A11,0)),"",IF(($A11+4)&lt;Setup!$B$6,"",IF(AND(Setup!$B$9="Mark as travel",OR(MOD(($A11+4)-Setup!$B$6+Setup!$B$17*1000,Setup!$B$17)=0,MOD(($A11+4)-Setup!$B$6+Setup!$B$17*1000,Setup!$B$17)=Setup!$B$15-1)),"T",IF(MOD(($A11+4)-Setup!$B$6+Setup!$B$17*1000,Setup!$B$17)&lt;Setup!$B$15,IF(MOD(($A11+4)-Setup!$B$6+Setup!$B$17*1000,Setup!$B$17)&lt;Setup!$B$11,"D","N"),IF(AND(Setup!$B$9="Take from R&amp;R",OR(MOD(($A11+4)-Setup!$B$6+Setup!$B$17*1000,Setup!$B$17)=Setup!$B$15,MOD(($A11+4)-Setup!$B$6+Setup!$B$17*1000,Setup!$B$17)=Setup!$B$17-1)),"T","R")))))</f>
      </c>
      <c r="G11" s="24">
        <f>IF(6&gt;DAY(EOMONTH($A11,0)),"",IF(($A11+5)&lt;Setup!$B$6,"",IF(AND(Setup!$B$9="Mark as travel",OR(MOD(($A11+5)-Setup!$B$6+Setup!$B$17*1000,Setup!$B$17)=0,MOD(($A11+5)-Setup!$B$6+Setup!$B$17*1000,Setup!$B$17)=Setup!$B$15-1)),"T",IF(MOD(($A11+5)-Setup!$B$6+Setup!$B$17*1000,Setup!$B$17)&lt;Setup!$B$15,IF(MOD(($A11+5)-Setup!$B$6+Setup!$B$17*1000,Setup!$B$17)&lt;Setup!$B$11,"D","N"),IF(AND(Setup!$B$9="Take from R&amp;R",OR(MOD(($A11+5)-Setup!$B$6+Setup!$B$17*1000,Setup!$B$17)=Setup!$B$15,MOD(($A11+5)-Setup!$B$6+Setup!$B$17*1000,Setup!$B$17)=Setup!$B$17-1)),"T","R")))))</f>
      </c>
      <c r="H11" s="24">
        <f>IF(7&gt;DAY(EOMONTH($A11,0)),"",IF(($A11+6)&lt;Setup!$B$6,"",IF(AND(Setup!$B$9="Mark as travel",OR(MOD(($A11+6)-Setup!$B$6+Setup!$B$17*1000,Setup!$B$17)=0,MOD(($A11+6)-Setup!$B$6+Setup!$B$17*1000,Setup!$B$17)=Setup!$B$15-1)),"T",IF(MOD(($A11+6)-Setup!$B$6+Setup!$B$17*1000,Setup!$B$17)&lt;Setup!$B$15,IF(MOD(($A11+6)-Setup!$B$6+Setup!$B$17*1000,Setup!$B$17)&lt;Setup!$B$11,"D","N"),IF(AND(Setup!$B$9="Take from R&amp;R",OR(MOD(($A11+6)-Setup!$B$6+Setup!$B$17*1000,Setup!$B$17)=Setup!$B$15,MOD(($A11+6)-Setup!$B$6+Setup!$B$17*1000,Setup!$B$17)=Setup!$B$17-1)),"T","R")))))</f>
      </c>
      <c r="I11" s="24">
        <f>IF(8&gt;DAY(EOMONTH($A11,0)),"",IF(($A11+7)&lt;Setup!$B$6,"",IF(AND(Setup!$B$9="Mark as travel",OR(MOD(($A11+7)-Setup!$B$6+Setup!$B$17*1000,Setup!$B$17)=0,MOD(($A11+7)-Setup!$B$6+Setup!$B$17*1000,Setup!$B$17)=Setup!$B$15-1)),"T",IF(MOD(($A11+7)-Setup!$B$6+Setup!$B$17*1000,Setup!$B$17)&lt;Setup!$B$15,IF(MOD(($A11+7)-Setup!$B$6+Setup!$B$17*1000,Setup!$B$17)&lt;Setup!$B$11,"D","N"),IF(AND(Setup!$B$9="Take from R&amp;R",OR(MOD(($A11+7)-Setup!$B$6+Setup!$B$17*1000,Setup!$B$17)=Setup!$B$15,MOD(($A11+7)-Setup!$B$6+Setup!$B$17*1000,Setup!$B$17)=Setup!$B$17-1)),"T","R")))))</f>
      </c>
      <c r="J11" s="24">
        <f>IF(9&gt;DAY(EOMONTH($A11,0)),"",IF(($A11+8)&lt;Setup!$B$6,"",IF(AND(Setup!$B$9="Mark as travel",OR(MOD(($A11+8)-Setup!$B$6+Setup!$B$17*1000,Setup!$B$17)=0,MOD(($A11+8)-Setup!$B$6+Setup!$B$17*1000,Setup!$B$17)=Setup!$B$15-1)),"T",IF(MOD(($A11+8)-Setup!$B$6+Setup!$B$17*1000,Setup!$B$17)&lt;Setup!$B$15,IF(MOD(($A11+8)-Setup!$B$6+Setup!$B$17*1000,Setup!$B$17)&lt;Setup!$B$11,"D","N"),IF(AND(Setup!$B$9="Take from R&amp;R",OR(MOD(($A11+8)-Setup!$B$6+Setup!$B$17*1000,Setup!$B$17)=Setup!$B$15,MOD(($A11+8)-Setup!$B$6+Setup!$B$17*1000,Setup!$B$17)=Setup!$B$17-1)),"T","R")))))</f>
      </c>
      <c r="K11" s="24">
        <f>IF(10&gt;DAY(EOMONTH($A11,0)),"",IF(($A11+9)&lt;Setup!$B$6,"",IF(AND(Setup!$B$9="Mark as travel",OR(MOD(($A11+9)-Setup!$B$6+Setup!$B$17*1000,Setup!$B$17)=0,MOD(($A11+9)-Setup!$B$6+Setup!$B$17*1000,Setup!$B$17)=Setup!$B$15-1)),"T",IF(MOD(($A11+9)-Setup!$B$6+Setup!$B$17*1000,Setup!$B$17)&lt;Setup!$B$15,IF(MOD(($A11+9)-Setup!$B$6+Setup!$B$17*1000,Setup!$B$17)&lt;Setup!$B$11,"D","N"),IF(AND(Setup!$B$9="Take from R&amp;R",OR(MOD(($A11+9)-Setup!$B$6+Setup!$B$17*1000,Setup!$B$17)=Setup!$B$15,MOD(($A11+9)-Setup!$B$6+Setup!$B$17*1000,Setup!$B$17)=Setup!$B$17-1)),"T","R")))))</f>
      </c>
      <c r="L11" s="24">
        <f>IF(11&gt;DAY(EOMONTH($A11,0)),"",IF(($A11+10)&lt;Setup!$B$6,"",IF(AND(Setup!$B$9="Mark as travel",OR(MOD(($A11+10)-Setup!$B$6+Setup!$B$17*1000,Setup!$B$17)=0,MOD(($A11+10)-Setup!$B$6+Setup!$B$17*1000,Setup!$B$17)=Setup!$B$15-1)),"T",IF(MOD(($A11+10)-Setup!$B$6+Setup!$B$17*1000,Setup!$B$17)&lt;Setup!$B$15,IF(MOD(($A11+10)-Setup!$B$6+Setup!$B$17*1000,Setup!$B$17)&lt;Setup!$B$11,"D","N"),IF(AND(Setup!$B$9="Take from R&amp;R",OR(MOD(($A11+10)-Setup!$B$6+Setup!$B$17*1000,Setup!$B$17)=Setup!$B$15,MOD(($A11+10)-Setup!$B$6+Setup!$B$17*1000,Setup!$B$17)=Setup!$B$17-1)),"T","R")))))</f>
      </c>
      <c r="M11" s="24">
        <f>IF(12&gt;DAY(EOMONTH($A11,0)),"",IF(($A11+11)&lt;Setup!$B$6,"",IF(AND(Setup!$B$9="Mark as travel",OR(MOD(($A11+11)-Setup!$B$6+Setup!$B$17*1000,Setup!$B$17)=0,MOD(($A11+11)-Setup!$B$6+Setup!$B$17*1000,Setup!$B$17)=Setup!$B$15-1)),"T",IF(MOD(($A11+11)-Setup!$B$6+Setup!$B$17*1000,Setup!$B$17)&lt;Setup!$B$15,IF(MOD(($A11+11)-Setup!$B$6+Setup!$B$17*1000,Setup!$B$17)&lt;Setup!$B$11,"D","N"),IF(AND(Setup!$B$9="Take from R&amp;R",OR(MOD(($A11+11)-Setup!$B$6+Setup!$B$17*1000,Setup!$B$17)=Setup!$B$15,MOD(($A11+11)-Setup!$B$6+Setup!$B$17*1000,Setup!$B$17)=Setup!$B$17-1)),"T","R")))))</f>
      </c>
      <c r="N11" s="24">
        <f>IF(13&gt;DAY(EOMONTH($A11,0)),"",IF(($A11+12)&lt;Setup!$B$6,"",IF(AND(Setup!$B$9="Mark as travel",OR(MOD(($A11+12)-Setup!$B$6+Setup!$B$17*1000,Setup!$B$17)=0,MOD(($A11+12)-Setup!$B$6+Setup!$B$17*1000,Setup!$B$17)=Setup!$B$15-1)),"T",IF(MOD(($A11+12)-Setup!$B$6+Setup!$B$17*1000,Setup!$B$17)&lt;Setup!$B$15,IF(MOD(($A11+12)-Setup!$B$6+Setup!$B$17*1000,Setup!$B$17)&lt;Setup!$B$11,"D","N"),IF(AND(Setup!$B$9="Take from R&amp;R",OR(MOD(($A11+12)-Setup!$B$6+Setup!$B$17*1000,Setup!$B$17)=Setup!$B$15,MOD(($A11+12)-Setup!$B$6+Setup!$B$17*1000,Setup!$B$17)=Setup!$B$17-1)),"T","R")))))</f>
      </c>
      <c r="O11" s="24">
        <f>IF(14&gt;DAY(EOMONTH($A11,0)),"",IF(($A11+13)&lt;Setup!$B$6,"",IF(AND(Setup!$B$9="Mark as travel",OR(MOD(($A11+13)-Setup!$B$6+Setup!$B$17*1000,Setup!$B$17)=0,MOD(($A11+13)-Setup!$B$6+Setup!$B$17*1000,Setup!$B$17)=Setup!$B$15-1)),"T",IF(MOD(($A11+13)-Setup!$B$6+Setup!$B$17*1000,Setup!$B$17)&lt;Setup!$B$15,IF(MOD(($A11+13)-Setup!$B$6+Setup!$B$17*1000,Setup!$B$17)&lt;Setup!$B$11,"D","N"),IF(AND(Setup!$B$9="Take from R&amp;R",OR(MOD(($A11+13)-Setup!$B$6+Setup!$B$17*1000,Setup!$B$17)=Setup!$B$15,MOD(($A11+13)-Setup!$B$6+Setup!$B$17*1000,Setup!$B$17)=Setup!$B$17-1)),"T","R")))))</f>
      </c>
      <c r="P11" s="24">
        <f>IF(15&gt;DAY(EOMONTH($A11,0)),"",IF(($A11+14)&lt;Setup!$B$6,"",IF(AND(Setup!$B$9="Mark as travel",OR(MOD(($A11+14)-Setup!$B$6+Setup!$B$17*1000,Setup!$B$17)=0,MOD(($A11+14)-Setup!$B$6+Setup!$B$17*1000,Setup!$B$17)=Setup!$B$15-1)),"T",IF(MOD(($A11+14)-Setup!$B$6+Setup!$B$17*1000,Setup!$B$17)&lt;Setup!$B$15,IF(MOD(($A11+14)-Setup!$B$6+Setup!$B$17*1000,Setup!$B$17)&lt;Setup!$B$11,"D","N"),IF(AND(Setup!$B$9="Take from R&amp;R",OR(MOD(($A11+14)-Setup!$B$6+Setup!$B$17*1000,Setup!$B$17)=Setup!$B$15,MOD(($A11+14)-Setup!$B$6+Setup!$B$17*1000,Setup!$B$17)=Setup!$B$17-1)),"T","R")))))</f>
      </c>
      <c r="Q11" s="24">
        <f>IF(16&gt;DAY(EOMONTH($A11,0)),"",IF(($A11+15)&lt;Setup!$B$6,"",IF(AND(Setup!$B$9="Mark as travel",OR(MOD(($A11+15)-Setup!$B$6+Setup!$B$17*1000,Setup!$B$17)=0,MOD(($A11+15)-Setup!$B$6+Setup!$B$17*1000,Setup!$B$17)=Setup!$B$15-1)),"T",IF(MOD(($A11+15)-Setup!$B$6+Setup!$B$17*1000,Setup!$B$17)&lt;Setup!$B$15,IF(MOD(($A11+15)-Setup!$B$6+Setup!$B$17*1000,Setup!$B$17)&lt;Setup!$B$11,"D","N"),IF(AND(Setup!$B$9="Take from R&amp;R",OR(MOD(($A11+15)-Setup!$B$6+Setup!$B$17*1000,Setup!$B$17)=Setup!$B$15,MOD(($A11+15)-Setup!$B$6+Setup!$B$17*1000,Setup!$B$17)=Setup!$B$17-1)),"T","R")))))</f>
      </c>
      <c r="R11" s="24">
        <f>IF(17&gt;DAY(EOMONTH($A11,0)),"",IF(($A11+16)&lt;Setup!$B$6,"",IF(AND(Setup!$B$9="Mark as travel",OR(MOD(($A11+16)-Setup!$B$6+Setup!$B$17*1000,Setup!$B$17)=0,MOD(($A11+16)-Setup!$B$6+Setup!$B$17*1000,Setup!$B$17)=Setup!$B$15-1)),"T",IF(MOD(($A11+16)-Setup!$B$6+Setup!$B$17*1000,Setup!$B$17)&lt;Setup!$B$15,IF(MOD(($A11+16)-Setup!$B$6+Setup!$B$17*1000,Setup!$B$17)&lt;Setup!$B$11,"D","N"),IF(AND(Setup!$B$9="Take from R&amp;R",OR(MOD(($A11+16)-Setup!$B$6+Setup!$B$17*1000,Setup!$B$17)=Setup!$B$15,MOD(($A11+16)-Setup!$B$6+Setup!$B$17*1000,Setup!$B$17)=Setup!$B$17-1)),"T","R")))))</f>
      </c>
      <c r="S11" s="24">
        <f>IF(18&gt;DAY(EOMONTH($A11,0)),"",IF(($A11+17)&lt;Setup!$B$6,"",IF(AND(Setup!$B$9="Mark as travel",OR(MOD(($A11+17)-Setup!$B$6+Setup!$B$17*1000,Setup!$B$17)=0,MOD(($A11+17)-Setup!$B$6+Setup!$B$17*1000,Setup!$B$17)=Setup!$B$15-1)),"T",IF(MOD(($A11+17)-Setup!$B$6+Setup!$B$17*1000,Setup!$B$17)&lt;Setup!$B$15,IF(MOD(($A11+17)-Setup!$B$6+Setup!$B$17*1000,Setup!$B$17)&lt;Setup!$B$11,"D","N"),IF(AND(Setup!$B$9="Take from R&amp;R",OR(MOD(($A11+17)-Setup!$B$6+Setup!$B$17*1000,Setup!$B$17)=Setup!$B$15,MOD(($A11+17)-Setup!$B$6+Setup!$B$17*1000,Setup!$B$17)=Setup!$B$17-1)),"T","R")))))</f>
      </c>
      <c r="T11" s="24">
        <f>IF(19&gt;DAY(EOMONTH($A11,0)),"",IF(($A11+18)&lt;Setup!$B$6,"",IF(AND(Setup!$B$9="Mark as travel",OR(MOD(($A11+18)-Setup!$B$6+Setup!$B$17*1000,Setup!$B$17)=0,MOD(($A11+18)-Setup!$B$6+Setup!$B$17*1000,Setup!$B$17)=Setup!$B$15-1)),"T",IF(MOD(($A11+18)-Setup!$B$6+Setup!$B$17*1000,Setup!$B$17)&lt;Setup!$B$15,IF(MOD(($A11+18)-Setup!$B$6+Setup!$B$17*1000,Setup!$B$17)&lt;Setup!$B$11,"D","N"),IF(AND(Setup!$B$9="Take from R&amp;R",OR(MOD(($A11+18)-Setup!$B$6+Setup!$B$17*1000,Setup!$B$17)=Setup!$B$15,MOD(($A11+18)-Setup!$B$6+Setup!$B$17*1000,Setup!$B$17)=Setup!$B$17-1)),"T","R")))))</f>
      </c>
      <c r="U11" s="24">
        <f>IF(20&gt;DAY(EOMONTH($A11,0)),"",IF(($A11+19)&lt;Setup!$B$6,"",IF(AND(Setup!$B$9="Mark as travel",OR(MOD(($A11+19)-Setup!$B$6+Setup!$B$17*1000,Setup!$B$17)=0,MOD(($A11+19)-Setup!$B$6+Setup!$B$17*1000,Setup!$B$17)=Setup!$B$15-1)),"T",IF(MOD(($A11+19)-Setup!$B$6+Setup!$B$17*1000,Setup!$B$17)&lt;Setup!$B$15,IF(MOD(($A11+19)-Setup!$B$6+Setup!$B$17*1000,Setup!$B$17)&lt;Setup!$B$11,"D","N"),IF(AND(Setup!$B$9="Take from R&amp;R",OR(MOD(($A11+19)-Setup!$B$6+Setup!$B$17*1000,Setup!$B$17)=Setup!$B$15,MOD(($A11+19)-Setup!$B$6+Setup!$B$17*1000,Setup!$B$17)=Setup!$B$17-1)),"T","R")))))</f>
      </c>
      <c r="V11" s="24">
        <f>IF(21&gt;DAY(EOMONTH($A11,0)),"",IF(($A11+20)&lt;Setup!$B$6,"",IF(AND(Setup!$B$9="Mark as travel",OR(MOD(($A11+20)-Setup!$B$6+Setup!$B$17*1000,Setup!$B$17)=0,MOD(($A11+20)-Setup!$B$6+Setup!$B$17*1000,Setup!$B$17)=Setup!$B$15-1)),"T",IF(MOD(($A11+20)-Setup!$B$6+Setup!$B$17*1000,Setup!$B$17)&lt;Setup!$B$15,IF(MOD(($A11+20)-Setup!$B$6+Setup!$B$17*1000,Setup!$B$17)&lt;Setup!$B$11,"D","N"),IF(AND(Setup!$B$9="Take from R&amp;R",OR(MOD(($A11+20)-Setup!$B$6+Setup!$B$17*1000,Setup!$B$17)=Setup!$B$15,MOD(($A11+20)-Setup!$B$6+Setup!$B$17*1000,Setup!$B$17)=Setup!$B$17-1)),"T","R")))))</f>
      </c>
      <c r="W11" s="24">
        <f>IF(22&gt;DAY(EOMONTH($A11,0)),"",IF(($A11+21)&lt;Setup!$B$6,"",IF(AND(Setup!$B$9="Mark as travel",OR(MOD(($A11+21)-Setup!$B$6+Setup!$B$17*1000,Setup!$B$17)=0,MOD(($A11+21)-Setup!$B$6+Setup!$B$17*1000,Setup!$B$17)=Setup!$B$15-1)),"T",IF(MOD(($A11+21)-Setup!$B$6+Setup!$B$17*1000,Setup!$B$17)&lt;Setup!$B$15,IF(MOD(($A11+21)-Setup!$B$6+Setup!$B$17*1000,Setup!$B$17)&lt;Setup!$B$11,"D","N"),IF(AND(Setup!$B$9="Take from R&amp;R",OR(MOD(($A11+21)-Setup!$B$6+Setup!$B$17*1000,Setup!$B$17)=Setup!$B$15,MOD(($A11+21)-Setup!$B$6+Setup!$B$17*1000,Setup!$B$17)=Setup!$B$17-1)),"T","R")))))</f>
      </c>
      <c r="X11" s="24">
        <f>IF(23&gt;DAY(EOMONTH($A11,0)),"",IF(($A11+22)&lt;Setup!$B$6,"",IF(AND(Setup!$B$9="Mark as travel",OR(MOD(($A11+22)-Setup!$B$6+Setup!$B$17*1000,Setup!$B$17)=0,MOD(($A11+22)-Setup!$B$6+Setup!$B$17*1000,Setup!$B$17)=Setup!$B$15-1)),"T",IF(MOD(($A11+22)-Setup!$B$6+Setup!$B$17*1000,Setup!$B$17)&lt;Setup!$B$15,IF(MOD(($A11+22)-Setup!$B$6+Setup!$B$17*1000,Setup!$B$17)&lt;Setup!$B$11,"D","N"),IF(AND(Setup!$B$9="Take from R&amp;R",OR(MOD(($A11+22)-Setup!$B$6+Setup!$B$17*1000,Setup!$B$17)=Setup!$B$15,MOD(($A11+22)-Setup!$B$6+Setup!$B$17*1000,Setup!$B$17)=Setup!$B$17-1)),"T","R")))))</f>
      </c>
      <c r="Y11" s="24">
        <f>IF(24&gt;DAY(EOMONTH($A11,0)),"",IF(($A11+23)&lt;Setup!$B$6,"",IF(AND(Setup!$B$9="Mark as travel",OR(MOD(($A11+23)-Setup!$B$6+Setup!$B$17*1000,Setup!$B$17)=0,MOD(($A11+23)-Setup!$B$6+Setup!$B$17*1000,Setup!$B$17)=Setup!$B$15-1)),"T",IF(MOD(($A11+23)-Setup!$B$6+Setup!$B$17*1000,Setup!$B$17)&lt;Setup!$B$15,IF(MOD(($A11+23)-Setup!$B$6+Setup!$B$17*1000,Setup!$B$17)&lt;Setup!$B$11,"D","N"),IF(AND(Setup!$B$9="Take from R&amp;R",OR(MOD(($A11+23)-Setup!$B$6+Setup!$B$17*1000,Setup!$B$17)=Setup!$B$15,MOD(($A11+23)-Setup!$B$6+Setup!$B$17*1000,Setup!$B$17)=Setup!$B$17-1)),"T","R")))))</f>
      </c>
      <c r="Z11" s="24">
        <f>IF(25&gt;DAY(EOMONTH($A11,0)),"",IF(($A11+24)&lt;Setup!$B$6,"",IF(AND(Setup!$B$9="Mark as travel",OR(MOD(($A11+24)-Setup!$B$6+Setup!$B$17*1000,Setup!$B$17)=0,MOD(($A11+24)-Setup!$B$6+Setup!$B$17*1000,Setup!$B$17)=Setup!$B$15-1)),"T",IF(MOD(($A11+24)-Setup!$B$6+Setup!$B$17*1000,Setup!$B$17)&lt;Setup!$B$15,IF(MOD(($A11+24)-Setup!$B$6+Setup!$B$17*1000,Setup!$B$17)&lt;Setup!$B$11,"D","N"),IF(AND(Setup!$B$9="Take from R&amp;R",OR(MOD(($A11+24)-Setup!$B$6+Setup!$B$17*1000,Setup!$B$17)=Setup!$B$15,MOD(($A11+24)-Setup!$B$6+Setup!$B$17*1000,Setup!$B$17)=Setup!$B$17-1)),"T","R")))))</f>
      </c>
      <c r="AA11" s="24">
        <f>IF(26&gt;DAY(EOMONTH($A11,0)),"",IF(($A11+25)&lt;Setup!$B$6,"",IF(AND(Setup!$B$9="Mark as travel",OR(MOD(($A11+25)-Setup!$B$6+Setup!$B$17*1000,Setup!$B$17)=0,MOD(($A11+25)-Setup!$B$6+Setup!$B$17*1000,Setup!$B$17)=Setup!$B$15-1)),"T",IF(MOD(($A11+25)-Setup!$B$6+Setup!$B$17*1000,Setup!$B$17)&lt;Setup!$B$15,IF(MOD(($A11+25)-Setup!$B$6+Setup!$B$17*1000,Setup!$B$17)&lt;Setup!$B$11,"D","N"),IF(AND(Setup!$B$9="Take from R&amp;R",OR(MOD(($A11+25)-Setup!$B$6+Setup!$B$17*1000,Setup!$B$17)=Setup!$B$15,MOD(($A11+25)-Setup!$B$6+Setup!$B$17*1000,Setup!$B$17)=Setup!$B$17-1)),"T","R")))))</f>
      </c>
      <c r="AB11" s="24">
        <f>IF(27&gt;DAY(EOMONTH($A11,0)),"",IF(($A11+26)&lt;Setup!$B$6,"",IF(AND(Setup!$B$9="Mark as travel",OR(MOD(($A11+26)-Setup!$B$6+Setup!$B$17*1000,Setup!$B$17)=0,MOD(($A11+26)-Setup!$B$6+Setup!$B$17*1000,Setup!$B$17)=Setup!$B$15-1)),"T",IF(MOD(($A11+26)-Setup!$B$6+Setup!$B$17*1000,Setup!$B$17)&lt;Setup!$B$15,IF(MOD(($A11+26)-Setup!$B$6+Setup!$B$17*1000,Setup!$B$17)&lt;Setup!$B$11,"D","N"),IF(AND(Setup!$B$9="Take from R&amp;R",OR(MOD(($A11+26)-Setup!$B$6+Setup!$B$17*1000,Setup!$B$17)=Setup!$B$15,MOD(($A11+26)-Setup!$B$6+Setup!$B$17*1000,Setup!$B$17)=Setup!$B$17-1)),"T","R")))))</f>
      </c>
      <c r="AC11" s="24">
        <f>IF(28&gt;DAY(EOMONTH($A11,0)),"",IF(($A11+27)&lt;Setup!$B$6,"",IF(AND(Setup!$B$9="Mark as travel",OR(MOD(($A11+27)-Setup!$B$6+Setup!$B$17*1000,Setup!$B$17)=0,MOD(($A11+27)-Setup!$B$6+Setup!$B$17*1000,Setup!$B$17)=Setup!$B$15-1)),"T",IF(MOD(($A11+27)-Setup!$B$6+Setup!$B$17*1000,Setup!$B$17)&lt;Setup!$B$15,IF(MOD(($A11+27)-Setup!$B$6+Setup!$B$17*1000,Setup!$B$17)&lt;Setup!$B$11,"D","N"),IF(AND(Setup!$B$9="Take from R&amp;R",OR(MOD(($A11+27)-Setup!$B$6+Setup!$B$17*1000,Setup!$B$17)=Setup!$B$15,MOD(($A11+27)-Setup!$B$6+Setup!$B$17*1000,Setup!$B$17)=Setup!$B$17-1)),"T","R")))))</f>
      </c>
      <c r="AD11" s="24">
        <f>IF(29&gt;DAY(EOMONTH($A11,0)),"",IF(($A11+28)&lt;Setup!$B$6,"",IF(AND(Setup!$B$9="Mark as travel",OR(MOD(($A11+28)-Setup!$B$6+Setup!$B$17*1000,Setup!$B$17)=0,MOD(($A11+28)-Setup!$B$6+Setup!$B$17*1000,Setup!$B$17)=Setup!$B$15-1)),"T",IF(MOD(($A11+28)-Setup!$B$6+Setup!$B$17*1000,Setup!$B$17)&lt;Setup!$B$15,IF(MOD(($A11+28)-Setup!$B$6+Setup!$B$17*1000,Setup!$B$17)&lt;Setup!$B$11,"D","N"),IF(AND(Setup!$B$9="Take from R&amp;R",OR(MOD(($A11+28)-Setup!$B$6+Setup!$B$17*1000,Setup!$B$17)=Setup!$B$15,MOD(($A11+28)-Setup!$B$6+Setup!$B$17*1000,Setup!$B$17)=Setup!$B$17-1)),"T","R")))))</f>
      </c>
      <c r="AE11" s="24">
        <f>IF(30&gt;DAY(EOMONTH($A11,0)),"",IF(($A11+29)&lt;Setup!$B$6,"",IF(AND(Setup!$B$9="Mark as travel",OR(MOD(($A11+29)-Setup!$B$6+Setup!$B$17*1000,Setup!$B$17)=0,MOD(($A11+29)-Setup!$B$6+Setup!$B$17*1000,Setup!$B$17)=Setup!$B$15-1)),"T",IF(MOD(($A11+29)-Setup!$B$6+Setup!$B$17*1000,Setup!$B$17)&lt;Setup!$B$15,IF(MOD(($A11+29)-Setup!$B$6+Setup!$B$17*1000,Setup!$B$17)&lt;Setup!$B$11,"D","N"),IF(AND(Setup!$B$9="Take from R&amp;R",OR(MOD(($A11+29)-Setup!$B$6+Setup!$B$17*1000,Setup!$B$17)=Setup!$B$15,MOD(($A11+29)-Setup!$B$6+Setup!$B$17*1000,Setup!$B$17)=Setup!$B$17-1)),"T","R")))))</f>
      </c>
      <c r="AF11" s="24">
        <f>IF(31&gt;DAY(EOMONTH($A11,0)),"",IF(($A11+30)&lt;Setup!$B$6,"",IF(AND(Setup!$B$9="Mark as travel",OR(MOD(($A11+30)-Setup!$B$6+Setup!$B$17*1000,Setup!$B$17)=0,MOD(($A11+30)-Setup!$B$6+Setup!$B$17*1000,Setup!$B$17)=Setup!$B$15-1)),"T",IF(MOD(($A11+30)-Setup!$B$6+Setup!$B$17*1000,Setup!$B$17)&lt;Setup!$B$15,IF(MOD(($A11+30)-Setup!$B$6+Setup!$B$17*1000,Setup!$B$17)&lt;Setup!$B$11,"D","N"),IF(AND(Setup!$B$9="Take from R&amp;R",OR(MOD(($A11+30)-Setup!$B$6+Setup!$B$17*1000,Setup!$B$17)=Setup!$B$15,MOD(($A11+30)-Setup!$B$6+Setup!$B$17*1000,Setup!$B$17)=Setup!$B$17-1)),"T","R")))))</f>
      </c>
      <c r="AG11" s="14">
        <f>IF(EOMONTH($A11,0)&lt;Setup!$B$6,0,INT((EOMONTH($A11,0)-Setup!$B$6)/Setup!$B$17)-ROUNDUP((MAX($A11,Setup!$B$6)-Setup!$B$6)/Setup!$B$17,0)+1)</f>
      </c>
      <c r="AH11" s="14">
        <f>COUNTIF(B11:AF11,"D")+COUNTIF(B11:AF11,"N")</f>
      </c>
      <c r="AI11" s="14">
        <f>COUNTIF(B11:AF11,"T")</f>
      </c>
      <c r="AJ11" s="14">
        <f>COUNTIF(B11:AF11,"R")</f>
      </c>
    </row>
    <row r="12" ht="20" customHeight="1" spans="1:36" x14ac:dyDescent="0.25">
      <c r="A12" s="23">
        <f>EDATE(Setup!$B$12,5)</f>
      </c>
      <c r="B12" s="24">
        <f>IF(1&gt;DAY(EOMONTH($A12,0)),"",IF(($A12+0)&lt;Setup!$B$6,"",IF(AND(Setup!$B$9="Mark as travel",OR(MOD(($A12+0)-Setup!$B$6+Setup!$B$17*1000,Setup!$B$17)=0,MOD(($A12+0)-Setup!$B$6+Setup!$B$17*1000,Setup!$B$17)=Setup!$B$15-1)),"T",IF(MOD(($A12+0)-Setup!$B$6+Setup!$B$17*1000,Setup!$B$17)&lt;Setup!$B$15,IF(MOD(($A12+0)-Setup!$B$6+Setup!$B$17*1000,Setup!$B$17)&lt;Setup!$B$11,"D","N"),IF(AND(Setup!$B$9="Take from R&amp;R",OR(MOD(($A12+0)-Setup!$B$6+Setup!$B$17*1000,Setup!$B$17)=Setup!$B$15,MOD(($A12+0)-Setup!$B$6+Setup!$B$17*1000,Setup!$B$17)=Setup!$B$17-1)),"T","R")))))</f>
      </c>
      <c r="C12" s="24">
        <f>IF(2&gt;DAY(EOMONTH($A12,0)),"",IF(($A12+1)&lt;Setup!$B$6,"",IF(AND(Setup!$B$9="Mark as travel",OR(MOD(($A12+1)-Setup!$B$6+Setup!$B$17*1000,Setup!$B$17)=0,MOD(($A12+1)-Setup!$B$6+Setup!$B$17*1000,Setup!$B$17)=Setup!$B$15-1)),"T",IF(MOD(($A12+1)-Setup!$B$6+Setup!$B$17*1000,Setup!$B$17)&lt;Setup!$B$15,IF(MOD(($A12+1)-Setup!$B$6+Setup!$B$17*1000,Setup!$B$17)&lt;Setup!$B$11,"D","N"),IF(AND(Setup!$B$9="Take from R&amp;R",OR(MOD(($A12+1)-Setup!$B$6+Setup!$B$17*1000,Setup!$B$17)=Setup!$B$15,MOD(($A12+1)-Setup!$B$6+Setup!$B$17*1000,Setup!$B$17)=Setup!$B$17-1)),"T","R")))))</f>
      </c>
      <c r="D12" s="24">
        <f>IF(3&gt;DAY(EOMONTH($A12,0)),"",IF(($A12+2)&lt;Setup!$B$6,"",IF(AND(Setup!$B$9="Mark as travel",OR(MOD(($A12+2)-Setup!$B$6+Setup!$B$17*1000,Setup!$B$17)=0,MOD(($A12+2)-Setup!$B$6+Setup!$B$17*1000,Setup!$B$17)=Setup!$B$15-1)),"T",IF(MOD(($A12+2)-Setup!$B$6+Setup!$B$17*1000,Setup!$B$17)&lt;Setup!$B$15,IF(MOD(($A12+2)-Setup!$B$6+Setup!$B$17*1000,Setup!$B$17)&lt;Setup!$B$11,"D","N"),IF(AND(Setup!$B$9="Take from R&amp;R",OR(MOD(($A12+2)-Setup!$B$6+Setup!$B$17*1000,Setup!$B$17)=Setup!$B$15,MOD(($A12+2)-Setup!$B$6+Setup!$B$17*1000,Setup!$B$17)=Setup!$B$17-1)),"T","R")))))</f>
      </c>
      <c r="E12" s="24">
        <f>IF(4&gt;DAY(EOMONTH($A12,0)),"",IF(($A12+3)&lt;Setup!$B$6,"",IF(AND(Setup!$B$9="Mark as travel",OR(MOD(($A12+3)-Setup!$B$6+Setup!$B$17*1000,Setup!$B$17)=0,MOD(($A12+3)-Setup!$B$6+Setup!$B$17*1000,Setup!$B$17)=Setup!$B$15-1)),"T",IF(MOD(($A12+3)-Setup!$B$6+Setup!$B$17*1000,Setup!$B$17)&lt;Setup!$B$15,IF(MOD(($A12+3)-Setup!$B$6+Setup!$B$17*1000,Setup!$B$17)&lt;Setup!$B$11,"D","N"),IF(AND(Setup!$B$9="Take from R&amp;R",OR(MOD(($A12+3)-Setup!$B$6+Setup!$B$17*1000,Setup!$B$17)=Setup!$B$15,MOD(($A12+3)-Setup!$B$6+Setup!$B$17*1000,Setup!$B$17)=Setup!$B$17-1)),"T","R")))))</f>
      </c>
      <c r="F12" s="24">
        <f>IF(5&gt;DAY(EOMONTH($A12,0)),"",IF(($A12+4)&lt;Setup!$B$6,"",IF(AND(Setup!$B$9="Mark as travel",OR(MOD(($A12+4)-Setup!$B$6+Setup!$B$17*1000,Setup!$B$17)=0,MOD(($A12+4)-Setup!$B$6+Setup!$B$17*1000,Setup!$B$17)=Setup!$B$15-1)),"T",IF(MOD(($A12+4)-Setup!$B$6+Setup!$B$17*1000,Setup!$B$17)&lt;Setup!$B$15,IF(MOD(($A12+4)-Setup!$B$6+Setup!$B$17*1000,Setup!$B$17)&lt;Setup!$B$11,"D","N"),IF(AND(Setup!$B$9="Take from R&amp;R",OR(MOD(($A12+4)-Setup!$B$6+Setup!$B$17*1000,Setup!$B$17)=Setup!$B$15,MOD(($A12+4)-Setup!$B$6+Setup!$B$17*1000,Setup!$B$17)=Setup!$B$17-1)),"T","R")))))</f>
      </c>
      <c r="G12" s="24">
        <f>IF(6&gt;DAY(EOMONTH($A12,0)),"",IF(($A12+5)&lt;Setup!$B$6,"",IF(AND(Setup!$B$9="Mark as travel",OR(MOD(($A12+5)-Setup!$B$6+Setup!$B$17*1000,Setup!$B$17)=0,MOD(($A12+5)-Setup!$B$6+Setup!$B$17*1000,Setup!$B$17)=Setup!$B$15-1)),"T",IF(MOD(($A12+5)-Setup!$B$6+Setup!$B$17*1000,Setup!$B$17)&lt;Setup!$B$15,IF(MOD(($A12+5)-Setup!$B$6+Setup!$B$17*1000,Setup!$B$17)&lt;Setup!$B$11,"D","N"),IF(AND(Setup!$B$9="Take from R&amp;R",OR(MOD(($A12+5)-Setup!$B$6+Setup!$B$17*1000,Setup!$B$17)=Setup!$B$15,MOD(($A12+5)-Setup!$B$6+Setup!$B$17*1000,Setup!$B$17)=Setup!$B$17-1)),"T","R")))))</f>
      </c>
      <c r="H12" s="24">
        <f>IF(7&gt;DAY(EOMONTH($A12,0)),"",IF(($A12+6)&lt;Setup!$B$6,"",IF(AND(Setup!$B$9="Mark as travel",OR(MOD(($A12+6)-Setup!$B$6+Setup!$B$17*1000,Setup!$B$17)=0,MOD(($A12+6)-Setup!$B$6+Setup!$B$17*1000,Setup!$B$17)=Setup!$B$15-1)),"T",IF(MOD(($A12+6)-Setup!$B$6+Setup!$B$17*1000,Setup!$B$17)&lt;Setup!$B$15,IF(MOD(($A12+6)-Setup!$B$6+Setup!$B$17*1000,Setup!$B$17)&lt;Setup!$B$11,"D","N"),IF(AND(Setup!$B$9="Take from R&amp;R",OR(MOD(($A12+6)-Setup!$B$6+Setup!$B$17*1000,Setup!$B$17)=Setup!$B$15,MOD(($A12+6)-Setup!$B$6+Setup!$B$17*1000,Setup!$B$17)=Setup!$B$17-1)),"T","R")))))</f>
      </c>
      <c r="I12" s="24">
        <f>IF(8&gt;DAY(EOMONTH($A12,0)),"",IF(($A12+7)&lt;Setup!$B$6,"",IF(AND(Setup!$B$9="Mark as travel",OR(MOD(($A12+7)-Setup!$B$6+Setup!$B$17*1000,Setup!$B$17)=0,MOD(($A12+7)-Setup!$B$6+Setup!$B$17*1000,Setup!$B$17)=Setup!$B$15-1)),"T",IF(MOD(($A12+7)-Setup!$B$6+Setup!$B$17*1000,Setup!$B$17)&lt;Setup!$B$15,IF(MOD(($A12+7)-Setup!$B$6+Setup!$B$17*1000,Setup!$B$17)&lt;Setup!$B$11,"D","N"),IF(AND(Setup!$B$9="Take from R&amp;R",OR(MOD(($A12+7)-Setup!$B$6+Setup!$B$17*1000,Setup!$B$17)=Setup!$B$15,MOD(($A12+7)-Setup!$B$6+Setup!$B$17*1000,Setup!$B$17)=Setup!$B$17-1)),"T","R")))))</f>
      </c>
      <c r="J12" s="24">
        <f>IF(9&gt;DAY(EOMONTH($A12,0)),"",IF(($A12+8)&lt;Setup!$B$6,"",IF(AND(Setup!$B$9="Mark as travel",OR(MOD(($A12+8)-Setup!$B$6+Setup!$B$17*1000,Setup!$B$17)=0,MOD(($A12+8)-Setup!$B$6+Setup!$B$17*1000,Setup!$B$17)=Setup!$B$15-1)),"T",IF(MOD(($A12+8)-Setup!$B$6+Setup!$B$17*1000,Setup!$B$17)&lt;Setup!$B$15,IF(MOD(($A12+8)-Setup!$B$6+Setup!$B$17*1000,Setup!$B$17)&lt;Setup!$B$11,"D","N"),IF(AND(Setup!$B$9="Take from R&amp;R",OR(MOD(($A12+8)-Setup!$B$6+Setup!$B$17*1000,Setup!$B$17)=Setup!$B$15,MOD(($A12+8)-Setup!$B$6+Setup!$B$17*1000,Setup!$B$17)=Setup!$B$17-1)),"T","R")))))</f>
      </c>
      <c r="K12" s="24">
        <f>IF(10&gt;DAY(EOMONTH($A12,0)),"",IF(($A12+9)&lt;Setup!$B$6,"",IF(AND(Setup!$B$9="Mark as travel",OR(MOD(($A12+9)-Setup!$B$6+Setup!$B$17*1000,Setup!$B$17)=0,MOD(($A12+9)-Setup!$B$6+Setup!$B$17*1000,Setup!$B$17)=Setup!$B$15-1)),"T",IF(MOD(($A12+9)-Setup!$B$6+Setup!$B$17*1000,Setup!$B$17)&lt;Setup!$B$15,IF(MOD(($A12+9)-Setup!$B$6+Setup!$B$17*1000,Setup!$B$17)&lt;Setup!$B$11,"D","N"),IF(AND(Setup!$B$9="Take from R&amp;R",OR(MOD(($A12+9)-Setup!$B$6+Setup!$B$17*1000,Setup!$B$17)=Setup!$B$15,MOD(($A12+9)-Setup!$B$6+Setup!$B$17*1000,Setup!$B$17)=Setup!$B$17-1)),"T","R")))))</f>
      </c>
      <c r="L12" s="24">
        <f>IF(11&gt;DAY(EOMONTH($A12,0)),"",IF(($A12+10)&lt;Setup!$B$6,"",IF(AND(Setup!$B$9="Mark as travel",OR(MOD(($A12+10)-Setup!$B$6+Setup!$B$17*1000,Setup!$B$17)=0,MOD(($A12+10)-Setup!$B$6+Setup!$B$17*1000,Setup!$B$17)=Setup!$B$15-1)),"T",IF(MOD(($A12+10)-Setup!$B$6+Setup!$B$17*1000,Setup!$B$17)&lt;Setup!$B$15,IF(MOD(($A12+10)-Setup!$B$6+Setup!$B$17*1000,Setup!$B$17)&lt;Setup!$B$11,"D","N"),IF(AND(Setup!$B$9="Take from R&amp;R",OR(MOD(($A12+10)-Setup!$B$6+Setup!$B$17*1000,Setup!$B$17)=Setup!$B$15,MOD(($A12+10)-Setup!$B$6+Setup!$B$17*1000,Setup!$B$17)=Setup!$B$17-1)),"T","R")))))</f>
      </c>
      <c r="M12" s="24">
        <f>IF(12&gt;DAY(EOMONTH($A12,0)),"",IF(($A12+11)&lt;Setup!$B$6,"",IF(AND(Setup!$B$9="Mark as travel",OR(MOD(($A12+11)-Setup!$B$6+Setup!$B$17*1000,Setup!$B$17)=0,MOD(($A12+11)-Setup!$B$6+Setup!$B$17*1000,Setup!$B$17)=Setup!$B$15-1)),"T",IF(MOD(($A12+11)-Setup!$B$6+Setup!$B$17*1000,Setup!$B$17)&lt;Setup!$B$15,IF(MOD(($A12+11)-Setup!$B$6+Setup!$B$17*1000,Setup!$B$17)&lt;Setup!$B$11,"D","N"),IF(AND(Setup!$B$9="Take from R&amp;R",OR(MOD(($A12+11)-Setup!$B$6+Setup!$B$17*1000,Setup!$B$17)=Setup!$B$15,MOD(($A12+11)-Setup!$B$6+Setup!$B$17*1000,Setup!$B$17)=Setup!$B$17-1)),"T","R")))))</f>
      </c>
      <c r="N12" s="24">
        <f>IF(13&gt;DAY(EOMONTH($A12,0)),"",IF(($A12+12)&lt;Setup!$B$6,"",IF(AND(Setup!$B$9="Mark as travel",OR(MOD(($A12+12)-Setup!$B$6+Setup!$B$17*1000,Setup!$B$17)=0,MOD(($A12+12)-Setup!$B$6+Setup!$B$17*1000,Setup!$B$17)=Setup!$B$15-1)),"T",IF(MOD(($A12+12)-Setup!$B$6+Setup!$B$17*1000,Setup!$B$17)&lt;Setup!$B$15,IF(MOD(($A12+12)-Setup!$B$6+Setup!$B$17*1000,Setup!$B$17)&lt;Setup!$B$11,"D","N"),IF(AND(Setup!$B$9="Take from R&amp;R",OR(MOD(($A12+12)-Setup!$B$6+Setup!$B$17*1000,Setup!$B$17)=Setup!$B$15,MOD(($A12+12)-Setup!$B$6+Setup!$B$17*1000,Setup!$B$17)=Setup!$B$17-1)),"T","R")))))</f>
      </c>
      <c r="O12" s="24">
        <f>IF(14&gt;DAY(EOMONTH($A12,0)),"",IF(($A12+13)&lt;Setup!$B$6,"",IF(AND(Setup!$B$9="Mark as travel",OR(MOD(($A12+13)-Setup!$B$6+Setup!$B$17*1000,Setup!$B$17)=0,MOD(($A12+13)-Setup!$B$6+Setup!$B$17*1000,Setup!$B$17)=Setup!$B$15-1)),"T",IF(MOD(($A12+13)-Setup!$B$6+Setup!$B$17*1000,Setup!$B$17)&lt;Setup!$B$15,IF(MOD(($A12+13)-Setup!$B$6+Setup!$B$17*1000,Setup!$B$17)&lt;Setup!$B$11,"D","N"),IF(AND(Setup!$B$9="Take from R&amp;R",OR(MOD(($A12+13)-Setup!$B$6+Setup!$B$17*1000,Setup!$B$17)=Setup!$B$15,MOD(($A12+13)-Setup!$B$6+Setup!$B$17*1000,Setup!$B$17)=Setup!$B$17-1)),"T","R")))))</f>
      </c>
      <c r="P12" s="24">
        <f>IF(15&gt;DAY(EOMONTH($A12,0)),"",IF(($A12+14)&lt;Setup!$B$6,"",IF(AND(Setup!$B$9="Mark as travel",OR(MOD(($A12+14)-Setup!$B$6+Setup!$B$17*1000,Setup!$B$17)=0,MOD(($A12+14)-Setup!$B$6+Setup!$B$17*1000,Setup!$B$17)=Setup!$B$15-1)),"T",IF(MOD(($A12+14)-Setup!$B$6+Setup!$B$17*1000,Setup!$B$17)&lt;Setup!$B$15,IF(MOD(($A12+14)-Setup!$B$6+Setup!$B$17*1000,Setup!$B$17)&lt;Setup!$B$11,"D","N"),IF(AND(Setup!$B$9="Take from R&amp;R",OR(MOD(($A12+14)-Setup!$B$6+Setup!$B$17*1000,Setup!$B$17)=Setup!$B$15,MOD(($A12+14)-Setup!$B$6+Setup!$B$17*1000,Setup!$B$17)=Setup!$B$17-1)),"T","R")))))</f>
      </c>
      <c r="Q12" s="24">
        <f>IF(16&gt;DAY(EOMONTH($A12,0)),"",IF(($A12+15)&lt;Setup!$B$6,"",IF(AND(Setup!$B$9="Mark as travel",OR(MOD(($A12+15)-Setup!$B$6+Setup!$B$17*1000,Setup!$B$17)=0,MOD(($A12+15)-Setup!$B$6+Setup!$B$17*1000,Setup!$B$17)=Setup!$B$15-1)),"T",IF(MOD(($A12+15)-Setup!$B$6+Setup!$B$17*1000,Setup!$B$17)&lt;Setup!$B$15,IF(MOD(($A12+15)-Setup!$B$6+Setup!$B$17*1000,Setup!$B$17)&lt;Setup!$B$11,"D","N"),IF(AND(Setup!$B$9="Take from R&amp;R",OR(MOD(($A12+15)-Setup!$B$6+Setup!$B$17*1000,Setup!$B$17)=Setup!$B$15,MOD(($A12+15)-Setup!$B$6+Setup!$B$17*1000,Setup!$B$17)=Setup!$B$17-1)),"T","R")))))</f>
      </c>
      <c r="R12" s="24">
        <f>IF(17&gt;DAY(EOMONTH($A12,0)),"",IF(($A12+16)&lt;Setup!$B$6,"",IF(AND(Setup!$B$9="Mark as travel",OR(MOD(($A12+16)-Setup!$B$6+Setup!$B$17*1000,Setup!$B$17)=0,MOD(($A12+16)-Setup!$B$6+Setup!$B$17*1000,Setup!$B$17)=Setup!$B$15-1)),"T",IF(MOD(($A12+16)-Setup!$B$6+Setup!$B$17*1000,Setup!$B$17)&lt;Setup!$B$15,IF(MOD(($A12+16)-Setup!$B$6+Setup!$B$17*1000,Setup!$B$17)&lt;Setup!$B$11,"D","N"),IF(AND(Setup!$B$9="Take from R&amp;R",OR(MOD(($A12+16)-Setup!$B$6+Setup!$B$17*1000,Setup!$B$17)=Setup!$B$15,MOD(($A12+16)-Setup!$B$6+Setup!$B$17*1000,Setup!$B$17)=Setup!$B$17-1)),"T","R")))))</f>
      </c>
      <c r="S12" s="24">
        <f>IF(18&gt;DAY(EOMONTH($A12,0)),"",IF(($A12+17)&lt;Setup!$B$6,"",IF(AND(Setup!$B$9="Mark as travel",OR(MOD(($A12+17)-Setup!$B$6+Setup!$B$17*1000,Setup!$B$17)=0,MOD(($A12+17)-Setup!$B$6+Setup!$B$17*1000,Setup!$B$17)=Setup!$B$15-1)),"T",IF(MOD(($A12+17)-Setup!$B$6+Setup!$B$17*1000,Setup!$B$17)&lt;Setup!$B$15,IF(MOD(($A12+17)-Setup!$B$6+Setup!$B$17*1000,Setup!$B$17)&lt;Setup!$B$11,"D","N"),IF(AND(Setup!$B$9="Take from R&amp;R",OR(MOD(($A12+17)-Setup!$B$6+Setup!$B$17*1000,Setup!$B$17)=Setup!$B$15,MOD(($A12+17)-Setup!$B$6+Setup!$B$17*1000,Setup!$B$17)=Setup!$B$17-1)),"T","R")))))</f>
      </c>
      <c r="T12" s="24">
        <f>IF(19&gt;DAY(EOMONTH($A12,0)),"",IF(($A12+18)&lt;Setup!$B$6,"",IF(AND(Setup!$B$9="Mark as travel",OR(MOD(($A12+18)-Setup!$B$6+Setup!$B$17*1000,Setup!$B$17)=0,MOD(($A12+18)-Setup!$B$6+Setup!$B$17*1000,Setup!$B$17)=Setup!$B$15-1)),"T",IF(MOD(($A12+18)-Setup!$B$6+Setup!$B$17*1000,Setup!$B$17)&lt;Setup!$B$15,IF(MOD(($A12+18)-Setup!$B$6+Setup!$B$17*1000,Setup!$B$17)&lt;Setup!$B$11,"D","N"),IF(AND(Setup!$B$9="Take from R&amp;R",OR(MOD(($A12+18)-Setup!$B$6+Setup!$B$17*1000,Setup!$B$17)=Setup!$B$15,MOD(($A12+18)-Setup!$B$6+Setup!$B$17*1000,Setup!$B$17)=Setup!$B$17-1)),"T","R")))))</f>
      </c>
      <c r="U12" s="24">
        <f>IF(20&gt;DAY(EOMONTH($A12,0)),"",IF(($A12+19)&lt;Setup!$B$6,"",IF(AND(Setup!$B$9="Mark as travel",OR(MOD(($A12+19)-Setup!$B$6+Setup!$B$17*1000,Setup!$B$17)=0,MOD(($A12+19)-Setup!$B$6+Setup!$B$17*1000,Setup!$B$17)=Setup!$B$15-1)),"T",IF(MOD(($A12+19)-Setup!$B$6+Setup!$B$17*1000,Setup!$B$17)&lt;Setup!$B$15,IF(MOD(($A12+19)-Setup!$B$6+Setup!$B$17*1000,Setup!$B$17)&lt;Setup!$B$11,"D","N"),IF(AND(Setup!$B$9="Take from R&amp;R",OR(MOD(($A12+19)-Setup!$B$6+Setup!$B$17*1000,Setup!$B$17)=Setup!$B$15,MOD(($A12+19)-Setup!$B$6+Setup!$B$17*1000,Setup!$B$17)=Setup!$B$17-1)),"T","R")))))</f>
      </c>
      <c r="V12" s="24">
        <f>IF(21&gt;DAY(EOMONTH($A12,0)),"",IF(($A12+20)&lt;Setup!$B$6,"",IF(AND(Setup!$B$9="Mark as travel",OR(MOD(($A12+20)-Setup!$B$6+Setup!$B$17*1000,Setup!$B$17)=0,MOD(($A12+20)-Setup!$B$6+Setup!$B$17*1000,Setup!$B$17)=Setup!$B$15-1)),"T",IF(MOD(($A12+20)-Setup!$B$6+Setup!$B$17*1000,Setup!$B$17)&lt;Setup!$B$15,IF(MOD(($A12+20)-Setup!$B$6+Setup!$B$17*1000,Setup!$B$17)&lt;Setup!$B$11,"D","N"),IF(AND(Setup!$B$9="Take from R&amp;R",OR(MOD(($A12+20)-Setup!$B$6+Setup!$B$17*1000,Setup!$B$17)=Setup!$B$15,MOD(($A12+20)-Setup!$B$6+Setup!$B$17*1000,Setup!$B$17)=Setup!$B$17-1)),"T","R")))))</f>
      </c>
      <c r="W12" s="24">
        <f>IF(22&gt;DAY(EOMONTH($A12,0)),"",IF(($A12+21)&lt;Setup!$B$6,"",IF(AND(Setup!$B$9="Mark as travel",OR(MOD(($A12+21)-Setup!$B$6+Setup!$B$17*1000,Setup!$B$17)=0,MOD(($A12+21)-Setup!$B$6+Setup!$B$17*1000,Setup!$B$17)=Setup!$B$15-1)),"T",IF(MOD(($A12+21)-Setup!$B$6+Setup!$B$17*1000,Setup!$B$17)&lt;Setup!$B$15,IF(MOD(($A12+21)-Setup!$B$6+Setup!$B$17*1000,Setup!$B$17)&lt;Setup!$B$11,"D","N"),IF(AND(Setup!$B$9="Take from R&amp;R",OR(MOD(($A12+21)-Setup!$B$6+Setup!$B$17*1000,Setup!$B$17)=Setup!$B$15,MOD(($A12+21)-Setup!$B$6+Setup!$B$17*1000,Setup!$B$17)=Setup!$B$17-1)),"T","R")))))</f>
      </c>
      <c r="X12" s="24">
        <f>IF(23&gt;DAY(EOMONTH($A12,0)),"",IF(($A12+22)&lt;Setup!$B$6,"",IF(AND(Setup!$B$9="Mark as travel",OR(MOD(($A12+22)-Setup!$B$6+Setup!$B$17*1000,Setup!$B$17)=0,MOD(($A12+22)-Setup!$B$6+Setup!$B$17*1000,Setup!$B$17)=Setup!$B$15-1)),"T",IF(MOD(($A12+22)-Setup!$B$6+Setup!$B$17*1000,Setup!$B$17)&lt;Setup!$B$15,IF(MOD(($A12+22)-Setup!$B$6+Setup!$B$17*1000,Setup!$B$17)&lt;Setup!$B$11,"D","N"),IF(AND(Setup!$B$9="Take from R&amp;R",OR(MOD(($A12+22)-Setup!$B$6+Setup!$B$17*1000,Setup!$B$17)=Setup!$B$15,MOD(($A12+22)-Setup!$B$6+Setup!$B$17*1000,Setup!$B$17)=Setup!$B$17-1)),"T","R")))))</f>
      </c>
      <c r="Y12" s="24">
        <f>IF(24&gt;DAY(EOMONTH($A12,0)),"",IF(($A12+23)&lt;Setup!$B$6,"",IF(AND(Setup!$B$9="Mark as travel",OR(MOD(($A12+23)-Setup!$B$6+Setup!$B$17*1000,Setup!$B$17)=0,MOD(($A12+23)-Setup!$B$6+Setup!$B$17*1000,Setup!$B$17)=Setup!$B$15-1)),"T",IF(MOD(($A12+23)-Setup!$B$6+Setup!$B$17*1000,Setup!$B$17)&lt;Setup!$B$15,IF(MOD(($A12+23)-Setup!$B$6+Setup!$B$17*1000,Setup!$B$17)&lt;Setup!$B$11,"D","N"),IF(AND(Setup!$B$9="Take from R&amp;R",OR(MOD(($A12+23)-Setup!$B$6+Setup!$B$17*1000,Setup!$B$17)=Setup!$B$15,MOD(($A12+23)-Setup!$B$6+Setup!$B$17*1000,Setup!$B$17)=Setup!$B$17-1)),"T","R")))))</f>
      </c>
      <c r="Z12" s="24">
        <f>IF(25&gt;DAY(EOMONTH($A12,0)),"",IF(($A12+24)&lt;Setup!$B$6,"",IF(AND(Setup!$B$9="Mark as travel",OR(MOD(($A12+24)-Setup!$B$6+Setup!$B$17*1000,Setup!$B$17)=0,MOD(($A12+24)-Setup!$B$6+Setup!$B$17*1000,Setup!$B$17)=Setup!$B$15-1)),"T",IF(MOD(($A12+24)-Setup!$B$6+Setup!$B$17*1000,Setup!$B$17)&lt;Setup!$B$15,IF(MOD(($A12+24)-Setup!$B$6+Setup!$B$17*1000,Setup!$B$17)&lt;Setup!$B$11,"D","N"),IF(AND(Setup!$B$9="Take from R&amp;R",OR(MOD(($A12+24)-Setup!$B$6+Setup!$B$17*1000,Setup!$B$17)=Setup!$B$15,MOD(($A12+24)-Setup!$B$6+Setup!$B$17*1000,Setup!$B$17)=Setup!$B$17-1)),"T","R")))))</f>
      </c>
      <c r="AA12" s="24">
        <f>IF(26&gt;DAY(EOMONTH($A12,0)),"",IF(($A12+25)&lt;Setup!$B$6,"",IF(AND(Setup!$B$9="Mark as travel",OR(MOD(($A12+25)-Setup!$B$6+Setup!$B$17*1000,Setup!$B$17)=0,MOD(($A12+25)-Setup!$B$6+Setup!$B$17*1000,Setup!$B$17)=Setup!$B$15-1)),"T",IF(MOD(($A12+25)-Setup!$B$6+Setup!$B$17*1000,Setup!$B$17)&lt;Setup!$B$15,IF(MOD(($A12+25)-Setup!$B$6+Setup!$B$17*1000,Setup!$B$17)&lt;Setup!$B$11,"D","N"),IF(AND(Setup!$B$9="Take from R&amp;R",OR(MOD(($A12+25)-Setup!$B$6+Setup!$B$17*1000,Setup!$B$17)=Setup!$B$15,MOD(($A12+25)-Setup!$B$6+Setup!$B$17*1000,Setup!$B$17)=Setup!$B$17-1)),"T","R")))))</f>
      </c>
      <c r="AB12" s="24">
        <f>IF(27&gt;DAY(EOMONTH($A12,0)),"",IF(($A12+26)&lt;Setup!$B$6,"",IF(AND(Setup!$B$9="Mark as travel",OR(MOD(($A12+26)-Setup!$B$6+Setup!$B$17*1000,Setup!$B$17)=0,MOD(($A12+26)-Setup!$B$6+Setup!$B$17*1000,Setup!$B$17)=Setup!$B$15-1)),"T",IF(MOD(($A12+26)-Setup!$B$6+Setup!$B$17*1000,Setup!$B$17)&lt;Setup!$B$15,IF(MOD(($A12+26)-Setup!$B$6+Setup!$B$17*1000,Setup!$B$17)&lt;Setup!$B$11,"D","N"),IF(AND(Setup!$B$9="Take from R&amp;R",OR(MOD(($A12+26)-Setup!$B$6+Setup!$B$17*1000,Setup!$B$17)=Setup!$B$15,MOD(($A12+26)-Setup!$B$6+Setup!$B$17*1000,Setup!$B$17)=Setup!$B$17-1)),"T","R")))))</f>
      </c>
      <c r="AC12" s="24">
        <f>IF(28&gt;DAY(EOMONTH($A12,0)),"",IF(($A12+27)&lt;Setup!$B$6,"",IF(AND(Setup!$B$9="Mark as travel",OR(MOD(($A12+27)-Setup!$B$6+Setup!$B$17*1000,Setup!$B$17)=0,MOD(($A12+27)-Setup!$B$6+Setup!$B$17*1000,Setup!$B$17)=Setup!$B$15-1)),"T",IF(MOD(($A12+27)-Setup!$B$6+Setup!$B$17*1000,Setup!$B$17)&lt;Setup!$B$15,IF(MOD(($A12+27)-Setup!$B$6+Setup!$B$17*1000,Setup!$B$17)&lt;Setup!$B$11,"D","N"),IF(AND(Setup!$B$9="Take from R&amp;R",OR(MOD(($A12+27)-Setup!$B$6+Setup!$B$17*1000,Setup!$B$17)=Setup!$B$15,MOD(($A12+27)-Setup!$B$6+Setup!$B$17*1000,Setup!$B$17)=Setup!$B$17-1)),"T","R")))))</f>
      </c>
      <c r="AD12" s="24">
        <f>IF(29&gt;DAY(EOMONTH($A12,0)),"",IF(($A12+28)&lt;Setup!$B$6,"",IF(AND(Setup!$B$9="Mark as travel",OR(MOD(($A12+28)-Setup!$B$6+Setup!$B$17*1000,Setup!$B$17)=0,MOD(($A12+28)-Setup!$B$6+Setup!$B$17*1000,Setup!$B$17)=Setup!$B$15-1)),"T",IF(MOD(($A12+28)-Setup!$B$6+Setup!$B$17*1000,Setup!$B$17)&lt;Setup!$B$15,IF(MOD(($A12+28)-Setup!$B$6+Setup!$B$17*1000,Setup!$B$17)&lt;Setup!$B$11,"D","N"),IF(AND(Setup!$B$9="Take from R&amp;R",OR(MOD(($A12+28)-Setup!$B$6+Setup!$B$17*1000,Setup!$B$17)=Setup!$B$15,MOD(($A12+28)-Setup!$B$6+Setup!$B$17*1000,Setup!$B$17)=Setup!$B$17-1)),"T","R")))))</f>
      </c>
      <c r="AE12" s="24">
        <f>IF(30&gt;DAY(EOMONTH($A12,0)),"",IF(($A12+29)&lt;Setup!$B$6,"",IF(AND(Setup!$B$9="Mark as travel",OR(MOD(($A12+29)-Setup!$B$6+Setup!$B$17*1000,Setup!$B$17)=0,MOD(($A12+29)-Setup!$B$6+Setup!$B$17*1000,Setup!$B$17)=Setup!$B$15-1)),"T",IF(MOD(($A12+29)-Setup!$B$6+Setup!$B$17*1000,Setup!$B$17)&lt;Setup!$B$15,IF(MOD(($A12+29)-Setup!$B$6+Setup!$B$17*1000,Setup!$B$17)&lt;Setup!$B$11,"D","N"),IF(AND(Setup!$B$9="Take from R&amp;R",OR(MOD(($A12+29)-Setup!$B$6+Setup!$B$17*1000,Setup!$B$17)=Setup!$B$15,MOD(($A12+29)-Setup!$B$6+Setup!$B$17*1000,Setup!$B$17)=Setup!$B$17-1)),"T","R")))))</f>
      </c>
      <c r="AF12" s="24">
        <f>IF(31&gt;DAY(EOMONTH($A12,0)),"",IF(($A12+30)&lt;Setup!$B$6,"",IF(AND(Setup!$B$9="Mark as travel",OR(MOD(($A12+30)-Setup!$B$6+Setup!$B$17*1000,Setup!$B$17)=0,MOD(($A12+30)-Setup!$B$6+Setup!$B$17*1000,Setup!$B$17)=Setup!$B$15-1)),"T",IF(MOD(($A12+30)-Setup!$B$6+Setup!$B$17*1000,Setup!$B$17)&lt;Setup!$B$15,IF(MOD(($A12+30)-Setup!$B$6+Setup!$B$17*1000,Setup!$B$17)&lt;Setup!$B$11,"D","N"),IF(AND(Setup!$B$9="Take from R&amp;R",OR(MOD(($A12+30)-Setup!$B$6+Setup!$B$17*1000,Setup!$B$17)=Setup!$B$15,MOD(($A12+30)-Setup!$B$6+Setup!$B$17*1000,Setup!$B$17)=Setup!$B$17-1)),"T","R")))))</f>
      </c>
      <c r="AG12" s="16">
        <f>IF(EOMONTH($A12,0)&lt;Setup!$B$6,0,INT((EOMONTH($A12,0)-Setup!$B$6)/Setup!$B$17)-ROUNDUP((MAX($A12,Setup!$B$6)-Setup!$B$6)/Setup!$B$17,0)+1)</f>
      </c>
      <c r="AH12" s="16">
        <f>COUNTIF(B12:AF12,"D")+COUNTIF(B12:AF12,"N")</f>
      </c>
      <c r="AI12" s="16">
        <f>COUNTIF(B12:AF12,"T")</f>
      </c>
      <c r="AJ12" s="16">
        <f>COUNTIF(B12:AF12,"R")</f>
      </c>
    </row>
    <row r="13" ht="20" customHeight="1" spans="1:36" x14ac:dyDescent="0.25">
      <c r="A13" s="23">
        <f>EDATE(Setup!$B$12,6)</f>
      </c>
      <c r="B13" s="24">
        <f>IF(1&gt;DAY(EOMONTH($A13,0)),"",IF(($A13+0)&lt;Setup!$B$6,"",IF(AND(Setup!$B$9="Mark as travel",OR(MOD(($A13+0)-Setup!$B$6+Setup!$B$17*1000,Setup!$B$17)=0,MOD(($A13+0)-Setup!$B$6+Setup!$B$17*1000,Setup!$B$17)=Setup!$B$15-1)),"T",IF(MOD(($A13+0)-Setup!$B$6+Setup!$B$17*1000,Setup!$B$17)&lt;Setup!$B$15,IF(MOD(($A13+0)-Setup!$B$6+Setup!$B$17*1000,Setup!$B$17)&lt;Setup!$B$11,"D","N"),IF(AND(Setup!$B$9="Take from R&amp;R",OR(MOD(($A13+0)-Setup!$B$6+Setup!$B$17*1000,Setup!$B$17)=Setup!$B$15,MOD(($A13+0)-Setup!$B$6+Setup!$B$17*1000,Setup!$B$17)=Setup!$B$17-1)),"T","R")))))</f>
      </c>
      <c r="C13" s="24">
        <f>IF(2&gt;DAY(EOMONTH($A13,0)),"",IF(($A13+1)&lt;Setup!$B$6,"",IF(AND(Setup!$B$9="Mark as travel",OR(MOD(($A13+1)-Setup!$B$6+Setup!$B$17*1000,Setup!$B$17)=0,MOD(($A13+1)-Setup!$B$6+Setup!$B$17*1000,Setup!$B$17)=Setup!$B$15-1)),"T",IF(MOD(($A13+1)-Setup!$B$6+Setup!$B$17*1000,Setup!$B$17)&lt;Setup!$B$15,IF(MOD(($A13+1)-Setup!$B$6+Setup!$B$17*1000,Setup!$B$17)&lt;Setup!$B$11,"D","N"),IF(AND(Setup!$B$9="Take from R&amp;R",OR(MOD(($A13+1)-Setup!$B$6+Setup!$B$17*1000,Setup!$B$17)=Setup!$B$15,MOD(($A13+1)-Setup!$B$6+Setup!$B$17*1000,Setup!$B$17)=Setup!$B$17-1)),"T","R")))))</f>
      </c>
      <c r="D13" s="24">
        <f>IF(3&gt;DAY(EOMONTH($A13,0)),"",IF(($A13+2)&lt;Setup!$B$6,"",IF(AND(Setup!$B$9="Mark as travel",OR(MOD(($A13+2)-Setup!$B$6+Setup!$B$17*1000,Setup!$B$17)=0,MOD(($A13+2)-Setup!$B$6+Setup!$B$17*1000,Setup!$B$17)=Setup!$B$15-1)),"T",IF(MOD(($A13+2)-Setup!$B$6+Setup!$B$17*1000,Setup!$B$17)&lt;Setup!$B$15,IF(MOD(($A13+2)-Setup!$B$6+Setup!$B$17*1000,Setup!$B$17)&lt;Setup!$B$11,"D","N"),IF(AND(Setup!$B$9="Take from R&amp;R",OR(MOD(($A13+2)-Setup!$B$6+Setup!$B$17*1000,Setup!$B$17)=Setup!$B$15,MOD(($A13+2)-Setup!$B$6+Setup!$B$17*1000,Setup!$B$17)=Setup!$B$17-1)),"T","R")))))</f>
      </c>
      <c r="E13" s="24">
        <f>IF(4&gt;DAY(EOMONTH($A13,0)),"",IF(($A13+3)&lt;Setup!$B$6,"",IF(AND(Setup!$B$9="Mark as travel",OR(MOD(($A13+3)-Setup!$B$6+Setup!$B$17*1000,Setup!$B$17)=0,MOD(($A13+3)-Setup!$B$6+Setup!$B$17*1000,Setup!$B$17)=Setup!$B$15-1)),"T",IF(MOD(($A13+3)-Setup!$B$6+Setup!$B$17*1000,Setup!$B$17)&lt;Setup!$B$15,IF(MOD(($A13+3)-Setup!$B$6+Setup!$B$17*1000,Setup!$B$17)&lt;Setup!$B$11,"D","N"),IF(AND(Setup!$B$9="Take from R&amp;R",OR(MOD(($A13+3)-Setup!$B$6+Setup!$B$17*1000,Setup!$B$17)=Setup!$B$15,MOD(($A13+3)-Setup!$B$6+Setup!$B$17*1000,Setup!$B$17)=Setup!$B$17-1)),"T","R")))))</f>
      </c>
      <c r="F13" s="24">
        <f>IF(5&gt;DAY(EOMONTH($A13,0)),"",IF(($A13+4)&lt;Setup!$B$6,"",IF(AND(Setup!$B$9="Mark as travel",OR(MOD(($A13+4)-Setup!$B$6+Setup!$B$17*1000,Setup!$B$17)=0,MOD(($A13+4)-Setup!$B$6+Setup!$B$17*1000,Setup!$B$17)=Setup!$B$15-1)),"T",IF(MOD(($A13+4)-Setup!$B$6+Setup!$B$17*1000,Setup!$B$17)&lt;Setup!$B$15,IF(MOD(($A13+4)-Setup!$B$6+Setup!$B$17*1000,Setup!$B$17)&lt;Setup!$B$11,"D","N"),IF(AND(Setup!$B$9="Take from R&amp;R",OR(MOD(($A13+4)-Setup!$B$6+Setup!$B$17*1000,Setup!$B$17)=Setup!$B$15,MOD(($A13+4)-Setup!$B$6+Setup!$B$17*1000,Setup!$B$17)=Setup!$B$17-1)),"T","R")))))</f>
      </c>
      <c r="G13" s="24">
        <f>IF(6&gt;DAY(EOMONTH($A13,0)),"",IF(($A13+5)&lt;Setup!$B$6,"",IF(AND(Setup!$B$9="Mark as travel",OR(MOD(($A13+5)-Setup!$B$6+Setup!$B$17*1000,Setup!$B$17)=0,MOD(($A13+5)-Setup!$B$6+Setup!$B$17*1000,Setup!$B$17)=Setup!$B$15-1)),"T",IF(MOD(($A13+5)-Setup!$B$6+Setup!$B$17*1000,Setup!$B$17)&lt;Setup!$B$15,IF(MOD(($A13+5)-Setup!$B$6+Setup!$B$17*1000,Setup!$B$17)&lt;Setup!$B$11,"D","N"),IF(AND(Setup!$B$9="Take from R&amp;R",OR(MOD(($A13+5)-Setup!$B$6+Setup!$B$17*1000,Setup!$B$17)=Setup!$B$15,MOD(($A13+5)-Setup!$B$6+Setup!$B$17*1000,Setup!$B$17)=Setup!$B$17-1)),"T","R")))))</f>
      </c>
      <c r="H13" s="24">
        <f>IF(7&gt;DAY(EOMONTH($A13,0)),"",IF(($A13+6)&lt;Setup!$B$6,"",IF(AND(Setup!$B$9="Mark as travel",OR(MOD(($A13+6)-Setup!$B$6+Setup!$B$17*1000,Setup!$B$17)=0,MOD(($A13+6)-Setup!$B$6+Setup!$B$17*1000,Setup!$B$17)=Setup!$B$15-1)),"T",IF(MOD(($A13+6)-Setup!$B$6+Setup!$B$17*1000,Setup!$B$17)&lt;Setup!$B$15,IF(MOD(($A13+6)-Setup!$B$6+Setup!$B$17*1000,Setup!$B$17)&lt;Setup!$B$11,"D","N"),IF(AND(Setup!$B$9="Take from R&amp;R",OR(MOD(($A13+6)-Setup!$B$6+Setup!$B$17*1000,Setup!$B$17)=Setup!$B$15,MOD(($A13+6)-Setup!$B$6+Setup!$B$17*1000,Setup!$B$17)=Setup!$B$17-1)),"T","R")))))</f>
      </c>
      <c r="I13" s="24">
        <f>IF(8&gt;DAY(EOMONTH($A13,0)),"",IF(($A13+7)&lt;Setup!$B$6,"",IF(AND(Setup!$B$9="Mark as travel",OR(MOD(($A13+7)-Setup!$B$6+Setup!$B$17*1000,Setup!$B$17)=0,MOD(($A13+7)-Setup!$B$6+Setup!$B$17*1000,Setup!$B$17)=Setup!$B$15-1)),"T",IF(MOD(($A13+7)-Setup!$B$6+Setup!$B$17*1000,Setup!$B$17)&lt;Setup!$B$15,IF(MOD(($A13+7)-Setup!$B$6+Setup!$B$17*1000,Setup!$B$17)&lt;Setup!$B$11,"D","N"),IF(AND(Setup!$B$9="Take from R&amp;R",OR(MOD(($A13+7)-Setup!$B$6+Setup!$B$17*1000,Setup!$B$17)=Setup!$B$15,MOD(($A13+7)-Setup!$B$6+Setup!$B$17*1000,Setup!$B$17)=Setup!$B$17-1)),"T","R")))))</f>
      </c>
      <c r="J13" s="24">
        <f>IF(9&gt;DAY(EOMONTH($A13,0)),"",IF(($A13+8)&lt;Setup!$B$6,"",IF(AND(Setup!$B$9="Mark as travel",OR(MOD(($A13+8)-Setup!$B$6+Setup!$B$17*1000,Setup!$B$17)=0,MOD(($A13+8)-Setup!$B$6+Setup!$B$17*1000,Setup!$B$17)=Setup!$B$15-1)),"T",IF(MOD(($A13+8)-Setup!$B$6+Setup!$B$17*1000,Setup!$B$17)&lt;Setup!$B$15,IF(MOD(($A13+8)-Setup!$B$6+Setup!$B$17*1000,Setup!$B$17)&lt;Setup!$B$11,"D","N"),IF(AND(Setup!$B$9="Take from R&amp;R",OR(MOD(($A13+8)-Setup!$B$6+Setup!$B$17*1000,Setup!$B$17)=Setup!$B$15,MOD(($A13+8)-Setup!$B$6+Setup!$B$17*1000,Setup!$B$17)=Setup!$B$17-1)),"T","R")))))</f>
      </c>
      <c r="K13" s="24">
        <f>IF(10&gt;DAY(EOMONTH($A13,0)),"",IF(($A13+9)&lt;Setup!$B$6,"",IF(AND(Setup!$B$9="Mark as travel",OR(MOD(($A13+9)-Setup!$B$6+Setup!$B$17*1000,Setup!$B$17)=0,MOD(($A13+9)-Setup!$B$6+Setup!$B$17*1000,Setup!$B$17)=Setup!$B$15-1)),"T",IF(MOD(($A13+9)-Setup!$B$6+Setup!$B$17*1000,Setup!$B$17)&lt;Setup!$B$15,IF(MOD(($A13+9)-Setup!$B$6+Setup!$B$17*1000,Setup!$B$17)&lt;Setup!$B$11,"D","N"),IF(AND(Setup!$B$9="Take from R&amp;R",OR(MOD(($A13+9)-Setup!$B$6+Setup!$B$17*1000,Setup!$B$17)=Setup!$B$15,MOD(($A13+9)-Setup!$B$6+Setup!$B$17*1000,Setup!$B$17)=Setup!$B$17-1)),"T","R")))))</f>
      </c>
      <c r="L13" s="24">
        <f>IF(11&gt;DAY(EOMONTH($A13,0)),"",IF(($A13+10)&lt;Setup!$B$6,"",IF(AND(Setup!$B$9="Mark as travel",OR(MOD(($A13+10)-Setup!$B$6+Setup!$B$17*1000,Setup!$B$17)=0,MOD(($A13+10)-Setup!$B$6+Setup!$B$17*1000,Setup!$B$17)=Setup!$B$15-1)),"T",IF(MOD(($A13+10)-Setup!$B$6+Setup!$B$17*1000,Setup!$B$17)&lt;Setup!$B$15,IF(MOD(($A13+10)-Setup!$B$6+Setup!$B$17*1000,Setup!$B$17)&lt;Setup!$B$11,"D","N"),IF(AND(Setup!$B$9="Take from R&amp;R",OR(MOD(($A13+10)-Setup!$B$6+Setup!$B$17*1000,Setup!$B$17)=Setup!$B$15,MOD(($A13+10)-Setup!$B$6+Setup!$B$17*1000,Setup!$B$17)=Setup!$B$17-1)),"T","R")))))</f>
      </c>
      <c r="M13" s="24">
        <f>IF(12&gt;DAY(EOMONTH($A13,0)),"",IF(($A13+11)&lt;Setup!$B$6,"",IF(AND(Setup!$B$9="Mark as travel",OR(MOD(($A13+11)-Setup!$B$6+Setup!$B$17*1000,Setup!$B$17)=0,MOD(($A13+11)-Setup!$B$6+Setup!$B$17*1000,Setup!$B$17)=Setup!$B$15-1)),"T",IF(MOD(($A13+11)-Setup!$B$6+Setup!$B$17*1000,Setup!$B$17)&lt;Setup!$B$15,IF(MOD(($A13+11)-Setup!$B$6+Setup!$B$17*1000,Setup!$B$17)&lt;Setup!$B$11,"D","N"),IF(AND(Setup!$B$9="Take from R&amp;R",OR(MOD(($A13+11)-Setup!$B$6+Setup!$B$17*1000,Setup!$B$17)=Setup!$B$15,MOD(($A13+11)-Setup!$B$6+Setup!$B$17*1000,Setup!$B$17)=Setup!$B$17-1)),"T","R")))))</f>
      </c>
      <c r="N13" s="24">
        <f>IF(13&gt;DAY(EOMONTH($A13,0)),"",IF(($A13+12)&lt;Setup!$B$6,"",IF(AND(Setup!$B$9="Mark as travel",OR(MOD(($A13+12)-Setup!$B$6+Setup!$B$17*1000,Setup!$B$17)=0,MOD(($A13+12)-Setup!$B$6+Setup!$B$17*1000,Setup!$B$17)=Setup!$B$15-1)),"T",IF(MOD(($A13+12)-Setup!$B$6+Setup!$B$17*1000,Setup!$B$17)&lt;Setup!$B$15,IF(MOD(($A13+12)-Setup!$B$6+Setup!$B$17*1000,Setup!$B$17)&lt;Setup!$B$11,"D","N"),IF(AND(Setup!$B$9="Take from R&amp;R",OR(MOD(($A13+12)-Setup!$B$6+Setup!$B$17*1000,Setup!$B$17)=Setup!$B$15,MOD(($A13+12)-Setup!$B$6+Setup!$B$17*1000,Setup!$B$17)=Setup!$B$17-1)),"T","R")))))</f>
      </c>
      <c r="O13" s="24">
        <f>IF(14&gt;DAY(EOMONTH($A13,0)),"",IF(($A13+13)&lt;Setup!$B$6,"",IF(AND(Setup!$B$9="Mark as travel",OR(MOD(($A13+13)-Setup!$B$6+Setup!$B$17*1000,Setup!$B$17)=0,MOD(($A13+13)-Setup!$B$6+Setup!$B$17*1000,Setup!$B$17)=Setup!$B$15-1)),"T",IF(MOD(($A13+13)-Setup!$B$6+Setup!$B$17*1000,Setup!$B$17)&lt;Setup!$B$15,IF(MOD(($A13+13)-Setup!$B$6+Setup!$B$17*1000,Setup!$B$17)&lt;Setup!$B$11,"D","N"),IF(AND(Setup!$B$9="Take from R&amp;R",OR(MOD(($A13+13)-Setup!$B$6+Setup!$B$17*1000,Setup!$B$17)=Setup!$B$15,MOD(($A13+13)-Setup!$B$6+Setup!$B$17*1000,Setup!$B$17)=Setup!$B$17-1)),"T","R")))))</f>
      </c>
      <c r="P13" s="24">
        <f>IF(15&gt;DAY(EOMONTH($A13,0)),"",IF(($A13+14)&lt;Setup!$B$6,"",IF(AND(Setup!$B$9="Mark as travel",OR(MOD(($A13+14)-Setup!$B$6+Setup!$B$17*1000,Setup!$B$17)=0,MOD(($A13+14)-Setup!$B$6+Setup!$B$17*1000,Setup!$B$17)=Setup!$B$15-1)),"T",IF(MOD(($A13+14)-Setup!$B$6+Setup!$B$17*1000,Setup!$B$17)&lt;Setup!$B$15,IF(MOD(($A13+14)-Setup!$B$6+Setup!$B$17*1000,Setup!$B$17)&lt;Setup!$B$11,"D","N"),IF(AND(Setup!$B$9="Take from R&amp;R",OR(MOD(($A13+14)-Setup!$B$6+Setup!$B$17*1000,Setup!$B$17)=Setup!$B$15,MOD(($A13+14)-Setup!$B$6+Setup!$B$17*1000,Setup!$B$17)=Setup!$B$17-1)),"T","R")))))</f>
      </c>
      <c r="Q13" s="24">
        <f>IF(16&gt;DAY(EOMONTH($A13,0)),"",IF(($A13+15)&lt;Setup!$B$6,"",IF(AND(Setup!$B$9="Mark as travel",OR(MOD(($A13+15)-Setup!$B$6+Setup!$B$17*1000,Setup!$B$17)=0,MOD(($A13+15)-Setup!$B$6+Setup!$B$17*1000,Setup!$B$17)=Setup!$B$15-1)),"T",IF(MOD(($A13+15)-Setup!$B$6+Setup!$B$17*1000,Setup!$B$17)&lt;Setup!$B$15,IF(MOD(($A13+15)-Setup!$B$6+Setup!$B$17*1000,Setup!$B$17)&lt;Setup!$B$11,"D","N"),IF(AND(Setup!$B$9="Take from R&amp;R",OR(MOD(($A13+15)-Setup!$B$6+Setup!$B$17*1000,Setup!$B$17)=Setup!$B$15,MOD(($A13+15)-Setup!$B$6+Setup!$B$17*1000,Setup!$B$17)=Setup!$B$17-1)),"T","R")))))</f>
      </c>
      <c r="R13" s="24">
        <f>IF(17&gt;DAY(EOMONTH($A13,0)),"",IF(($A13+16)&lt;Setup!$B$6,"",IF(AND(Setup!$B$9="Mark as travel",OR(MOD(($A13+16)-Setup!$B$6+Setup!$B$17*1000,Setup!$B$17)=0,MOD(($A13+16)-Setup!$B$6+Setup!$B$17*1000,Setup!$B$17)=Setup!$B$15-1)),"T",IF(MOD(($A13+16)-Setup!$B$6+Setup!$B$17*1000,Setup!$B$17)&lt;Setup!$B$15,IF(MOD(($A13+16)-Setup!$B$6+Setup!$B$17*1000,Setup!$B$17)&lt;Setup!$B$11,"D","N"),IF(AND(Setup!$B$9="Take from R&amp;R",OR(MOD(($A13+16)-Setup!$B$6+Setup!$B$17*1000,Setup!$B$17)=Setup!$B$15,MOD(($A13+16)-Setup!$B$6+Setup!$B$17*1000,Setup!$B$17)=Setup!$B$17-1)),"T","R")))))</f>
      </c>
      <c r="S13" s="24">
        <f>IF(18&gt;DAY(EOMONTH($A13,0)),"",IF(($A13+17)&lt;Setup!$B$6,"",IF(AND(Setup!$B$9="Mark as travel",OR(MOD(($A13+17)-Setup!$B$6+Setup!$B$17*1000,Setup!$B$17)=0,MOD(($A13+17)-Setup!$B$6+Setup!$B$17*1000,Setup!$B$17)=Setup!$B$15-1)),"T",IF(MOD(($A13+17)-Setup!$B$6+Setup!$B$17*1000,Setup!$B$17)&lt;Setup!$B$15,IF(MOD(($A13+17)-Setup!$B$6+Setup!$B$17*1000,Setup!$B$17)&lt;Setup!$B$11,"D","N"),IF(AND(Setup!$B$9="Take from R&amp;R",OR(MOD(($A13+17)-Setup!$B$6+Setup!$B$17*1000,Setup!$B$17)=Setup!$B$15,MOD(($A13+17)-Setup!$B$6+Setup!$B$17*1000,Setup!$B$17)=Setup!$B$17-1)),"T","R")))))</f>
      </c>
      <c r="T13" s="24">
        <f>IF(19&gt;DAY(EOMONTH($A13,0)),"",IF(($A13+18)&lt;Setup!$B$6,"",IF(AND(Setup!$B$9="Mark as travel",OR(MOD(($A13+18)-Setup!$B$6+Setup!$B$17*1000,Setup!$B$17)=0,MOD(($A13+18)-Setup!$B$6+Setup!$B$17*1000,Setup!$B$17)=Setup!$B$15-1)),"T",IF(MOD(($A13+18)-Setup!$B$6+Setup!$B$17*1000,Setup!$B$17)&lt;Setup!$B$15,IF(MOD(($A13+18)-Setup!$B$6+Setup!$B$17*1000,Setup!$B$17)&lt;Setup!$B$11,"D","N"),IF(AND(Setup!$B$9="Take from R&amp;R",OR(MOD(($A13+18)-Setup!$B$6+Setup!$B$17*1000,Setup!$B$17)=Setup!$B$15,MOD(($A13+18)-Setup!$B$6+Setup!$B$17*1000,Setup!$B$17)=Setup!$B$17-1)),"T","R")))))</f>
      </c>
      <c r="U13" s="24">
        <f>IF(20&gt;DAY(EOMONTH($A13,0)),"",IF(($A13+19)&lt;Setup!$B$6,"",IF(AND(Setup!$B$9="Mark as travel",OR(MOD(($A13+19)-Setup!$B$6+Setup!$B$17*1000,Setup!$B$17)=0,MOD(($A13+19)-Setup!$B$6+Setup!$B$17*1000,Setup!$B$17)=Setup!$B$15-1)),"T",IF(MOD(($A13+19)-Setup!$B$6+Setup!$B$17*1000,Setup!$B$17)&lt;Setup!$B$15,IF(MOD(($A13+19)-Setup!$B$6+Setup!$B$17*1000,Setup!$B$17)&lt;Setup!$B$11,"D","N"),IF(AND(Setup!$B$9="Take from R&amp;R",OR(MOD(($A13+19)-Setup!$B$6+Setup!$B$17*1000,Setup!$B$17)=Setup!$B$15,MOD(($A13+19)-Setup!$B$6+Setup!$B$17*1000,Setup!$B$17)=Setup!$B$17-1)),"T","R")))))</f>
      </c>
      <c r="V13" s="24">
        <f>IF(21&gt;DAY(EOMONTH($A13,0)),"",IF(($A13+20)&lt;Setup!$B$6,"",IF(AND(Setup!$B$9="Mark as travel",OR(MOD(($A13+20)-Setup!$B$6+Setup!$B$17*1000,Setup!$B$17)=0,MOD(($A13+20)-Setup!$B$6+Setup!$B$17*1000,Setup!$B$17)=Setup!$B$15-1)),"T",IF(MOD(($A13+20)-Setup!$B$6+Setup!$B$17*1000,Setup!$B$17)&lt;Setup!$B$15,IF(MOD(($A13+20)-Setup!$B$6+Setup!$B$17*1000,Setup!$B$17)&lt;Setup!$B$11,"D","N"),IF(AND(Setup!$B$9="Take from R&amp;R",OR(MOD(($A13+20)-Setup!$B$6+Setup!$B$17*1000,Setup!$B$17)=Setup!$B$15,MOD(($A13+20)-Setup!$B$6+Setup!$B$17*1000,Setup!$B$17)=Setup!$B$17-1)),"T","R")))))</f>
      </c>
      <c r="W13" s="24">
        <f>IF(22&gt;DAY(EOMONTH($A13,0)),"",IF(($A13+21)&lt;Setup!$B$6,"",IF(AND(Setup!$B$9="Mark as travel",OR(MOD(($A13+21)-Setup!$B$6+Setup!$B$17*1000,Setup!$B$17)=0,MOD(($A13+21)-Setup!$B$6+Setup!$B$17*1000,Setup!$B$17)=Setup!$B$15-1)),"T",IF(MOD(($A13+21)-Setup!$B$6+Setup!$B$17*1000,Setup!$B$17)&lt;Setup!$B$15,IF(MOD(($A13+21)-Setup!$B$6+Setup!$B$17*1000,Setup!$B$17)&lt;Setup!$B$11,"D","N"),IF(AND(Setup!$B$9="Take from R&amp;R",OR(MOD(($A13+21)-Setup!$B$6+Setup!$B$17*1000,Setup!$B$17)=Setup!$B$15,MOD(($A13+21)-Setup!$B$6+Setup!$B$17*1000,Setup!$B$17)=Setup!$B$17-1)),"T","R")))))</f>
      </c>
      <c r="X13" s="24">
        <f>IF(23&gt;DAY(EOMONTH($A13,0)),"",IF(($A13+22)&lt;Setup!$B$6,"",IF(AND(Setup!$B$9="Mark as travel",OR(MOD(($A13+22)-Setup!$B$6+Setup!$B$17*1000,Setup!$B$17)=0,MOD(($A13+22)-Setup!$B$6+Setup!$B$17*1000,Setup!$B$17)=Setup!$B$15-1)),"T",IF(MOD(($A13+22)-Setup!$B$6+Setup!$B$17*1000,Setup!$B$17)&lt;Setup!$B$15,IF(MOD(($A13+22)-Setup!$B$6+Setup!$B$17*1000,Setup!$B$17)&lt;Setup!$B$11,"D","N"),IF(AND(Setup!$B$9="Take from R&amp;R",OR(MOD(($A13+22)-Setup!$B$6+Setup!$B$17*1000,Setup!$B$17)=Setup!$B$15,MOD(($A13+22)-Setup!$B$6+Setup!$B$17*1000,Setup!$B$17)=Setup!$B$17-1)),"T","R")))))</f>
      </c>
      <c r="Y13" s="24">
        <f>IF(24&gt;DAY(EOMONTH($A13,0)),"",IF(($A13+23)&lt;Setup!$B$6,"",IF(AND(Setup!$B$9="Mark as travel",OR(MOD(($A13+23)-Setup!$B$6+Setup!$B$17*1000,Setup!$B$17)=0,MOD(($A13+23)-Setup!$B$6+Setup!$B$17*1000,Setup!$B$17)=Setup!$B$15-1)),"T",IF(MOD(($A13+23)-Setup!$B$6+Setup!$B$17*1000,Setup!$B$17)&lt;Setup!$B$15,IF(MOD(($A13+23)-Setup!$B$6+Setup!$B$17*1000,Setup!$B$17)&lt;Setup!$B$11,"D","N"),IF(AND(Setup!$B$9="Take from R&amp;R",OR(MOD(($A13+23)-Setup!$B$6+Setup!$B$17*1000,Setup!$B$17)=Setup!$B$15,MOD(($A13+23)-Setup!$B$6+Setup!$B$17*1000,Setup!$B$17)=Setup!$B$17-1)),"T","R")))))</f>
      </c>
      <c r="Z13" s="24">
        <f>IF(25&gt;DAY(EOMONTH($A13,0)),"",IF(($A13+24)&lt;Setup!$B$6,"",IF(AND(Setup!$B$9="Mark as travel",OR(MOD(($A13+24)-Setup!$B$6+Setup!$B$17*1000,Setup!$B$17)=0,MOD(($A13+24)-Setup!$B$6+Setup!$B$17*1000,Setup!$B$17)=Setup!$B$15-1)),"T",IF(MOD(($A13+24)-Setup!$B$6+Setup!$B$17*1000,Setup!$B$17)&lt;Setup!$B$15,IF(MOD(($A13+24)-Setup!$B$6+Setup!$B$17*1000,Setup!$B$17)&lt;Setup!$B$11,"D","N"),IF(AND(Setup!$B$9="Take from R&amp;R",OR(MOD(($A13+24)-Setup!$B$6+Setup!$B$17*1000,Setup!$B$17)=Setup!$B$15,MOD(($A13+24)-Setup!$B$6+Setup!$B$17*1000,Setup!$B$17)=Setup!$B$17-1)),"T","R")))))</f>
      </c>
      <c r="AA13" s="24">
        <f>IF(26&gt;DAY(EOMONTH($A13,0)),"",IF(($A13+25)&lt;Setup!$B$6,"",IF(AND(Setup!$B$9="Mark as travel",OR(MOD(($A13+25)-Setup!$B$6+Setup!$B$17*1000,Setup!$B$17)=0,MOD(($A13+25)-Setup!$B$6+Setup!$B$17*1000,Setup!$B$17)=Setup!$B$15-1)),"T",IF(MOD(($A13+25)-Setup!$B$6+Setup!$B$17*1000,Setup!$B$17)&lt;Setup!$B$15,IF(MOD(($A13+25)-Setup!$B$6+Setup!$B$17*1000,Setup!$B$17)&lt;Setup!$B$11,"D","N"),IF(AND(Setup!$B$9="Take from R&amp;R",OR(MOD(($A13+25)-Setup!$B$6+Setup!$B$17*1000,Setup!$B$17)=Setup!$B$15,MOD(($A13+25)-Setup!$B$6+Setup!$B$17*1000,Setup!$B$17)=Setup!$B$17-1)),"T","R")))))</f>
      </c>
      <c r="AB13" s="24">
        <f>IF(27&gt;DAY(EOMONTH($A13,0)),"",IF(($A13+26)&lt;Setup!$B$6,"",IF(AND(Setup!$B$9="Mark as travel",OR(MOD(($A13+26)-Setup!$B$6+Setup!$B$17*1000,Setup!$B$17)=0,MOD(($A13+26)-Setup!$B$6+Setup!$B$17*1000,Setup!$B$17)=Setup!$B$15-1)),"T",IF(MOD(($A13+26)-Setup!$B$6+Setup!$B$17*1000,Setup!$B$17)&lt;Setup!$B$15,IF(MOD(($A13+26)-Setup!$B$6+Setup!$B$17*1000,Setup!$B$17)&lt;Setup!$B$11,"D","N"),IF(AND(Setup!$B$9="Take from R&amp;R",OR(MOD(($A13+26)-Setup!$B$6+Setup!$B$17*1000,Setup!$B$17)=Setup!$B$15,MOD(($A13+26)-Setup!$B$6+Setup!$B$17*1000,Setup!$B$17)=Setup!$B$17-1)),"T","R")))))</f>
      </c>
      <c r="AC13" s="24">
        <f>IF(28&gt;DAY(EOMONTH($A13,0)),"",IF(($A13+27)&lt;Setup!$B$6,"",IF(AND(Setup!$B$9="Mark as travel",OR(MOD(($A13+27)-Setup!$B$6+Setup!$B$17*1000,Setup!$B$17)=0,MOD(($A13+27)-Setup!$B$6+Setup!$B$17*1000,Setup!$B$17)=Setup!$B$15-1)),"T",IF(MOD(($A13+27)-Setup!$B$6+Setup!$B$17*1000,Setup!$B$17)&lt;Setup!$B$15,IF(MOD(($A13+27)-Setup!$B$6+Setup!$B$17*1000,Setup!$B$17)&lt;Setup!$B$11,"D","N"),IF(AND(Setup!$B$9="Take from R&amp;R",OR(MOD(($A13+27)-Setup!$B$6+Setup!$B$17*1000,Setup!$B$17)=Setup!$B$15,MOD(($A13+27)-Setup!$B$6+Setup!$B$17*1000,Setup!$B$17)=Setup!$B$17-1)),"T","R")))))</f>
      </c>
      <c r="AD13" s="24">
        <f>IF(29&gt;DAY(EOMONTH($A13,0)),"",IF(($A13+28)&lt;Setup!$B$6,"",IF(AND(Setup!$B$9="Mark as travel",OR(MOD(($A13+28)-Setup!$B$6+Setup!$B$17*1000,Setup!$B$17)=0,MOD(($A13+28)-Setup!$B$6+Setup!$B$17*1000,Setup!$B$17)=Setup!$B$15-1)),"T",IF(MOD(($A13+28)-Setup!$B$6+Setup!$B$17*1000,Setup!$B$17)&lt;Setup!$B$15,IF(MOD(($A13+28)-Setup!$B$6+Setup!$B$17*1000,Setup!$B$17)&lt;Setup!$B$11,"D","N"),IF(AND(Setup!$B$9="Take from R&amp;R",OR(MOD(($A13+28)-Setup!$B$6+Setup!$B$17*1000,Setup!$B$17)=Setup!$B$15,MOD(($A13+28)-Setup!$B$6+Setup!$B$17*1000,Setup!$B$17)=Setup!$B$17-1)),"T","R")))))</f>
      </c>
      <c r="AE13" s="24">
        <f>IF(30&gt;DAY(EOMONTH($A13,0)),"",IF(($A13+29)&lt;Setup!$B$6,"",IF(AND(Setup!$B$9="Mark as travel",OR(MOD(($A13+29)-Setup!$B$6+Setup!$B$17*1000,Setup!$B$17)=0,MOD(($A13+29)-Setup!$B$6+Setup!$B$17*1000,Setup!$B$17)=Setup!$B$15-1)),"T",IF(MOD(($A13+29)-Setup!$B$6+Setup!$B$17*1000,Setup!$B$17)&lt;Setup!$B$15,IF(MOD(($A13+29)-Setup!$B$6+Setup!$B$17*1000,Setup!$B$17)&lt;Setup!$B$11,"D","N"),IF(AND(Setup!$B$9="Take from R&amp;R",OR(MOD(($A13+29)-Setup!$B$6+Setup!$B$17*1000,Setup!$B$17)=Setup!$B$15,MOD(($A13+29)-Setup!$B$6+Setup!$B$17*1000,Setup!$B$17)=Setup!$B$17-1)),"T","R")))))</f>
      </c>
      <c r="AF13" s="24">
        <f>IF(31&gt;DAY(EOMONTH($A13,0)),"",IF(($A13+30)&lt;Setup!$B$6,"",IF(AND(Setup!$B$9="Mark as travel",OR(MOD(($A13+30)-Setup!$B$6+Setup!$B$17*1000,Setup!$B$17)=0,MOD(($A13+30)-Setup!$B$6+Setup!$B$17*1000,Setup!$B$17)=Setup!$B$15-1)),"T",IF(MOD(($A13+30)-Setup!$B$6+Setup!$B$17*1000,Setup!$B$17)&lt;Setup!$B$15,IF(MOD(($A13+30)-Setup!$B$6+Setup!$B$17*1000,Setup!$B$17)&lt;Setup!$B$11,"D","N"),IF(AND(Setup!$B$9="Take from R&amp;R",OR(MOD(($A13+30)-Setup!$B$6+Setup!$B$17*1000,Setup!$B$17)=Setup!$B$15,MOD(($A13+30)-Setup!$B$6+Setup!$B$17*1000,Setup!$B$17)=Setup!$B$17-1)),"T","R")))))</f>
      </c>
      <c r="AG13" s="14">
        <f>IF(EOMONTH($A13,0)&lt;Setup!$B$6,0,INT((EOMONTH($A13,0)-Setup!$B$6)/Setup!$B$17)-ROUNDUP((MAX($A13,Setup!$B$6)-Setup!$B$6)/Setup!$B$17,0)+1)</f>
      </c>
      <c r="AH13" s="14">
        <f>COUNTIF(B13:AF13,"D")+COUNTIF(B13:AF13,"N")</f>
      </c>
      <c r="AI13" s="14">
        <f>COUNTIF(B13:AF13,"T")</f>
      </c>
      <c r="AJ13" s="14">
        <f>COUNTIF(B13:AF13,"R")</f>
      </c>
    </row>
    <row r="14" ht="20" customHeight="1" spans="1:36" x14ac:dyDescent="0.25">
      <c r="A14" s="23">
        <f>EDATE(Setup!$B$12,7)</f>
      </c>
      <c r="B14" s="24">
        <f>IF(1&gt;DAY(EOMONTH($A14,0)),"",IF(($A14+0)&lt;Setup!$B$6,"",IF(AND(Setup!$B$9="Mark as travel",OR(MOD(($A14+0)-Setup!$B$6+Setup!$B$17*1000,Setup!$B$17)=0,MOD(($A14+0)-Setup!$B$6+Setup!$B$17*1000,Setup!$B$17)=Setup!$B$15-1)),"T",IF(MOD(($A14+0)-Setup!$B$6+Setup!$B$17*1000,Setup!$B$17)&lt;Setup!$B$15,IF(MOD(($A14+0)-Setup!$B$6+Setup!$B$17*1000,Setup!$B$17)&lt;Setup!$B$11,"D","N"),IF(AND(Setup!$B$9="Take from R&amp;R",OR(MOD(($A14+0)-Setup!$B$6+Setup!$B$17*1000,Setup!$B$17)=Setup!$B$15,MOD(($A14+0)-Setup!$B$6+Setup!$B$17*1000,Setup!$B$17)=Setup!$B$17-1)),"T","R")))))</f>
      </c>
      <c r="C14" s="24">
        <f>IF(2&gt;DAY(EOMONTH($A14,0)),"",IF(($A14+1)&lt;Setup!$B$6,"",IF(AND(Setup!$B$9="Mark as travel",OR(MOD(($A14+1)-Setup!$B$6+Setup!$B$17*1000,Setup!$B$17)=0,MOD(($A14+1)-Setup!$B$6+Setup!$B$17*1000,Setup!$B$17)=Setup!$B$15-1)),"T",IF(MOD(($A14+1)-Setup!$B$6+Setup!$B$17*1000,Setup!$B$17)&lt;Setup!$B$15,IF(MOD(($A14+1)-Setup!$B$6+Setup!$B$17*1000,Setup!$B$17)&lt;Setup!$B$11,"D","N"),IF(AND(Setup!$B$9="Take from R&amp;R",OR(MOD(($A14+1)-Setup!$B$6+Setup!$B$17*1000,Setup!$B$17)=Setup!$B$15,MOD(($A14+1)-Setup!$B$6+Setup!$B$17*1000,Setup!$B$17)=Setup!$B$17-1)),"T","R")))))</f>
      </c>
      <c r="D14" s="24">
        <f>IF(3&gt;DAY(EOMONTH($A14,0)),"",IF(($A14+2)&lt;Setup!$B$6,"",IF(AND(Setup!$B$9="Mark as travel",OR(MOD(($A14+2)-Setup!$B$6+Setup!$B$17*1000,Setup!$B$17)=0,MOD(($A14+2)-Setup!$B$6+Setup!$B$17*1000,Setup!$B$17)=Setup!$B$15-1)),"T",IF(MOD(($A14+2)-Setup!$B$6+Setup!$B$17*1000,Setup!$B$17)&lt;Setup!$B$15,IF(MOD(($A14+2)-Setup!$B$6+Setup!$B$17*1000,Setup!$B$17)&lt;Setup!$B$11,"D","N"),IF(AND(Setup!$B$9="Take from R&amp;R",OR(MOD(($A14+2)-Setup!$B$6+Setup!$B$17*1000,Setup!$B$17)=Setup!$B$15,MOD(($A14+2)-Setup!$B$6+Setup!$B$17*1000,Setup!$B$17)=Setup!$B$17-1)),"T","R")))))</f>
      </c>
      <c r="E14" s="24">
        <f>IF(4&gt;DAY(EOMONTH($A14,0)),"",IF(($A14+3)&lt;Setup!$B$6,"",IF(AND(Setup!$B$9="Mark as travel",OR(MOD(($A14+3)-Setup!$B$6+Setup!$B$17*1000,Setup!$B$17)=0,MOD(($A14+3)-Setup!$B$6+Setup!$B$17*1000,Setup!$B$17)=Setup!$B$15-1)),"T",IF(MOD(($A14+3)-Setup!$B$6+Setup!$B$17*1000,Setup!$B$17)&lt;Setup!$B$15,IF(MOD(($A14+3)-Setup!$B$6+Setup!$B$17*1000,Setup!$B$17)&lt;Setup!$B$11,"D","N"),IF(AND(Setup!$B$9="Take from R&amp;R",OR(MOD(($A14+3)-Setup!$B$6+Setup!$B$17*1000,Setup!$B$17)=Setup!$B$15,MOD(($A14+3)-Setup!$B$6+Setup!$B$17*1000,Setup!$B$17)=Setup!$B$17-1)),"T","R")))))</f>
      </c>
      <c r="F14" s="24">
        <f>IF(5&gt;DAY(EOMONTH($A14,0)),"",IF(($A14+4)&lt;Setup!$B$6,"",IF(AND(Setup!$B$9="Mark as travel",OR(MOD(($A14+4)-Setup!$B$6+Setup!$B$17*1000,Setup!$B$17)=0,MOD(($A14+4)-Setup!$B$6+Setup!$B$17*1000,Setup!$B$17)=Setup!$B$15-1)),"T",IF(MOD(($A14+4)-Setup!$B$6+Setup!$B$17*1000,Setup!$B$17)&lt;Setup!$B$15,IF(MOD(($A14+4)-Setup!$B$6+Setup!$B$17*1000,Setup!$B$17)&lt;Setup!$B$11,"D","N"),IF(AND(Setup!$B$9="Take from R&amp;R",OR(MOD(($A14+4)-Setup!$B$6+Setup!$B$17*1000,Setup!$B$17)=Setup!$B$15,MOD(($A14+4)-Setup!$B$6+Setup!$B$17*1000,Setup!$B$17)=Setup!$B$17-1)),"T","R")))))</f>
      </c>
      <c r="G14" s="24">
        <f>IF(6&gt;DAY(EOMONTH($A14,0)),"",IF(($A14+5)&lt;Setup!$B$6,"",IF(AND(Setup!$B$9="Mark as travel",OR(MOD(($A14+5)-Setup!$B$6+Setup!$B$17*1000,Setup!$B$17)=0,MOD(($A14+5)-Setup!$B$6+Setup!$B$17*1000,Setup!$B$17)=Setup!$B$15-1)),"T",IF(MOD(($A14+5)-Setup!$B$6+Setup!$B$17*1000,Setup!$B$17)&lt;Setup!$B$15,IF(MOD(($A14+5)-Setup!$B$6+Setup!$B$17*1000,Setup!$B$17)&lt;Setup!$B$11,"D","N"),IF(AND(Setup!$B$9="Take from R&amp;R",OR(MOD(($A14+5)-Setup!$B$6+Setup!$B$17*1000,Setup!$B$17)=Setup!$B$15,MOD(($A14+5)-Setup!$B$6+Setup!$B$17*1000,Setup!$B$17)=Setup!$B$17-1)),"T","R")))))</f>
      </c>
      <c r="H14" s="24">
        <f>IF(7&gt;DAY(EOMONTH($A14,0)),"",IF(($A14+6)&lt;Setup!$B$6,"",IF(AND(Setup!$B$9="Mark as travel",OR(MOD(($A14+6)-Setup!$B$6+Setup!$B$17*1000,Setup!$B$17)=0,MOD(($A14+6)-Setup!$B$6+Setup!$B$17*1000,Setup!$B$17)=Setup!$B$15-1)),"T",IF(MOD(($A14+6)-Setup!$B$6+Setup!$B$17*1000,Setup!$B$17)&lt;Setup!$B$15,IF(MOD(($A14+6)-Setup!$B$6+Setup!$B$17*1000,Setup!$B$17)&lt;Setup!$B$11,"D","N"),IF(AND(Setup!$B$9="Take from R&amp;R",OR(MOD(($A14+6)-Setup!$B$6+Setup!$B$17*1000,Setup!$B$17)=Setup!$B$15,MOD(($A14+6)-Setup!$B$6+Setup!$B$17*1000,Setup!$B$17)=Setup!$B$17-1)),"T","R")))))</f>
      </c>
      <c r="I14" s="24">
        <f>IF(8&gt;DAY(EOMONTH($A14,0)),"",IF(($A14+7)&lt;Setup!$B$6,"",IF(AND(Setup!$B$9="Mark as travel",OR(MOD(($A14+7)-Setup!$B$6+Setup!$B$17*1000,Setup!$B$17)=0,MOD(($A14+7)-Setup!$B$6+Setup!$B$17*1000,Setup!$B$17)=Setup!$B$15-1)),"T",IF(MOD(($A14+7)-Setup!$B$6+Setup!$B$17*1000,Setup!$B$17)&lt;Setup!$B$15,IF(MOD(($A14+7)-Setup!$B$6+Setup!$B$17*1000,Setup!$B$17)&lt;Setup!$B$11,"D","N"),IF(AND(Setup!$B$9="Take from R&amp;R",OR(MOD(($A14+7)-Setup!$B$6+Setup!$B$17*1000,Setup!$B$17)=Setup!$B$15,MOD(($A14+7)-Setup!$B$6+Setup!$B$17*1000,Setup!$B$17)=Setup!$B$17-1)),"T","R")))))</f>
      </c>
      <c r="J14" s="24">
        <f>IF(9&gt;DAY(EOMONTH($A14,0)),"",IF(($A14+8)&lt;Setup!$B$6,"",IF(AND(Setup!$B$9="Mark as travel",OR(MOD(($A14+8)-Setup!$B$6+Setup!$B$17*1000,Setup!$B$17)=0,MOD(($A14+8)-Setup!$B$6+Setup!$B$17*1000,Setup!$B$17)=Setup!$B$15-1)),"T",IF(MOD(($A14+8)-Setup!$B$6+Setup!$B$17*1000,Setup!$B$17)&lt;Setup!$B$15,IF(MOD(($A14+8)-Setup!$B$6+Setup!$B$17*1000,Setup!$B$17)&lt;Setup!$B$11,"D","N"),IF(AND(Setup!$B$9="Take from R&amp;R",OR(MOD(($A14+8)-Setup!$B$6+Setup!$B$17*1000,Setup!$B$17)=Setup!$B$15,MOD(($A14+8)-Setup!$B$6+Setup!$B$17*1000,Setup!$B$17)=Setup!$B$17-1)),"T","R")))))</f>
      </c>
      <c r="K14" s="24">
        <f>IF(10&gt;DAY(EOMONTH($A14,0)),"",IF(($A14+9)&lt;Setup!$B$6,"",IF(AND(Setup!$B$9="Mark as travel",OR(MOD(($A14+9)-Setup!$B$6+Setup!$B$17*1000,Setup!$B$17)=0,MOD(($A14+9)-Setup!$B$6+Setup!$B$17*1000,Setup!$B$17)=Setup!$B$15-1)),"T",IF(MOD(($A14+9)-Setup!$B$6+Setup!$B$17*1000,Setup!$B$17)&lt;Setup!$B$15,IF(MOD(($A14+9)-Setup!$B$6+Setup!$B$17*1000,Setup!$B$17)&lt;Setup!$B$11,"D","N"),IF(AND(Setup!$B$9="Take from R&amp;R",OR(MOD(($A14+9)-Setup!$B$6+Setup!$B$17*1000,Setup!$B$17)=Setup!$B$15,MOD(($A14+9)-Setup!$B$6+Setup!$B$17*1000,Setup!$B$17)=Setup!$B$17-1)),"T","R")))))</f>
      </c>
      <c r="L14" s="24">
        <f>IF(11&gt;DAY(EOMONTH($A14,0)),"",IF(($A14+10)&lt;Setup!$B$6,"",IF(AND(Setup!$B$9="Mark as travel",OR(MOD(($A14+10)-Setup!$B$6+Setup!$B$17*1000,Setup!$B$17)=0,MOD(($A14+10)-Setup!$B$6+Setup!$B$17*1000,Setup!$B$17)=Setup!$B$15-1)),"T",IF(MOD(($A14+10)-Setup!$B$6+Setup!$B$17*1000,Setup!$B$17)&lt;Setup!$B$15,IF(MOD(($A14+10)-Setup!$B$6+Setup!$B$17*1000,Setup!$B$17)&lt;Setup!$B$11,"D","N"),IF(AND(Setup!$B$9="Take from R&amp;R",OR(MOD(($A14+10)-Setup!$B$6+Setup!$B$17*1000,Setup!$B$17)=Setup!$B$15,MOD(($A14+10)-Setup!$B$6+Setup!$B$17*1000,Setup!$B$17)=Setup!$B$17-1)),"T","R")))))</f>
      </c>
      <c r="M14" s="24">
        <f>IF(12&gt;DAY(EOMONTH($A14,0)),"",IF(($A14+11)&lt;Setup!$B$6,"",IF(AND(Setup!$B$9="Mark as travel",OR(MOD(($A14+11)-Setup!$B$6+Setup!$B$17*1000,Setup!$B$17)=0,MOD(($A14+11)-Setup!$B$6+Setup!$B$17*1000,Setup!$B$17)=Setup!$B$15-1)),"T",IF(MOD(($A14+11)-Setup!$B$6+Setup!$B$17*1000,Setup!$B$17)&lt;Setup!$B$15,IF(MOD(($A14+11)-Setup!$B$6+Setup!$B$17*1000,Setup!$B$17)&lt;Setup!$B$11,"D","N"),IF(AND(Setup!$B$9="Take from R&amp;R",OR(MOD(($A14+11)-Setup!$B$6+Setup!$B$17*1000,Setup!$B$17)=Setup!$B$15,MOD(($A14+11)-Setup!$B$6+Setup!$B$17*1000,Setup!$B$17)=Setup!$B$17-1)),"T","R")))))</f>
      </c>
      <c r="N14" s="24">
        <f>IF(13&gt;DAY(EOMONTH($A14,0)),"",IF(($A14+12)&lt;Setup!$B$6,"",IF(AND(Setup!$B$9="Mark as travel",OR(MOD(($A14+12)-Setup!$B$6+Setup!$B$17*1000,Setup!$B$17)=0,MOD(($A14+12)-Setup!$B$6+Setup!$B$17*1000,Setup!$B$17)=Setup!$B$15-1)),"T",IF(MOD(($A14+12)-Setup!$B$6+Setup!$B$17*1000,Setup!$B$17)&lt;Setup!$B$15,IF(MOD(($A14+12)-Setup!$B$6+Setup!$B$17*1000,Setup!$B$17)&lt;Setup!$B$11,"D","N"),IF(AND(Setup!$B$9="Take from R&amp;R",OR(MOD(($A14+12)-Setup!$B$6+Setup!$B$17*1000,Setup!$B$17)=Setup!$B$15,MOD(($A14+12)-Setup!$B$6+Setup!$B$17*1000,Setup!$B$17)=Setup!$B$17-1)),"T","R")))))</f>
      </c>
      <c r="O14" s="24">
        <f>IF(14&gt;DAY(EOMONTH($A14,0)),"",IF(($A14+13)&lt;Setup!$B$6,"",IF(AND(Setup!$B$9="Mark as travel",OR(MOD(($A14+13)-Setup!$B$6+Setup!$B$17*1000,Setup!$B$17)=0,MOD(($A14+13)-Setup!$B$6+Setup!$B$17*1000,Setup!$B$17)=Setup!$B$15-1)),"T",IF(MOD(($A14+13)-Setup!$B$6+Setup!$B$17*1000,Setup!$B$17)&lt;Setup!$B$15,IF(MOD(($A14+13)-Setup!$B$6+Setup!$B$17*1000,Setup!$B$17)&lt;Setup!$B$11,"D","N"),IF(AND(Setup!$B$9="Take from R&amp;R",OR(MOD(($A14+13)-Setup!$B$6+Setup!$B$17*1000,Setup!$B$17)=Setup!$B$15,MOD(($A14+13)-Setup!$B$6+Setup!$B$17*1000,Setup!$B$17)=Setup!$B$17-1)),"T","R")))))</f>
      </c>
      <c r="P14" s="24">
        <f>IF(15&gt;DAY(EOMONTH($A14,0)),"",IF(($A14+14)&lt;Setup!$B$6,"",IF(AND(Setup!$B$9="Mark as travel",OR(MOD(($A14+14)-Setup!$B$6+Setup!$B$17*1000,Setup!$B$17)=0,MOD(($A14+14)-Setup!$B$6+Setup!$B$17*1000,Setup!$B$17)=Setup!$B$15-1)),"T",IF(MOD(($A14+14)-Setup!$B$6+Setup!$B$17*1000,Setup!$B$17)&lt;Setup!$B$15,IF(MOD(($A14+14)-Setup!$B$6+Setup!$B$17*1000,Setup!$B$17)&lt;Setup!$B$11,"D","N"),IF(AND(Setup!$B$9="Take from R&amp;R",OR(MOD(($A14+14)-Setup!$B$6+Setup!$B$17*1000,Setup!$B$17)=Setup!$B$15,MOD(($A14+14)-Setup!$B$6+Setup!$B$17*1000,Setup!$B$17)=Setup!$B$17-1)),"T","R")))))</f>
      </c>
      <c r="Q14" s="24">
        <f>IF(16&gt;DAY(EOMONTH($A14,0)),"",IF(($A14+15)&lt;Setup!$B$6,"",IF(AND(Setup!$B$9="Mark as travel",OR(MOD(($A14+15)-Setup!$B$6+Setup!$B$17*1000,Setup!$B$17)=0,MOD(($A14+15)-Setup!$B$6+Setup!$B$17*1000,Setup!$B$17)=Setup!$B$15-1)),"T",IF(MOD(($A14+15)-Setup!$B$6+Setup!$B$17*1000,Setup!$B$17)&lt;Setup!$B$15,IF(MOD(($A14+15)-Setup!$B$6+Setup!$B$17*1000,Setup!$B$17)&lt;Setup!$B$11,"D","N"),IF(AND(Setup!$B$9="Take from R&amp;R",OR(MOD(($A14+15)-Setup!$B$6+Setup!$B$17*1000,Setup!$B$17)=Setup!$B$15,MOD(($A14+15)-Setup!$B$6+Setup!$B$17*1000,Setup!$B$17)=Setup!$B$17-1)),"T","R")))))</f>
      </c>
      <c r="R14" s="24">
        <f>IF(17&gt;DAY(EOMONTH($A14,0)),"",IF(($A14+16)&lt;Setup!$B$6,"",IF(AND(Setup!$B$9="Mark as travel",OR(MOD(($A14+16)-Setup!$B$6+Setup!$B$17*1000,Setup!$B$17)=0,MOD(($A14+16)-Setup!$B$6+Setup!$B$17*1000,Setup!$B$17)=Setup!$B$15-1)),"T",IF(MOD(($A14+16)-Setup!$B$6+Setup!$B$17*1000,Setup!$B$17)&lt;Setup!$B$15,IF(MOD(($A14+16)-Setup!$B$6+Setup!$B$17*1000,Setup!$B$17)&lt;Setup!$B$11,"D","N"),IF(AND(Setup!$B$9="Take from R&amp;R",OR(MOD(($A14+16)-Setup!$B$6+Setup!$B$17*1000,Setup!$B$17)=Setup!$B$15,MOD(($A14+16)-Setup!$B$6+Setup!$B$17*1000,Setup!$B$17)=Setup!$B$17-1)),"T","R")))))</f>
      </c>
      <c r="S14" s="24">
        <f>IF(18&gt;DAY(EOMONTH($A14,0)),"",IF(($A14+17)&lt;Setup!$B$6,"",IF(AND(Setup!$B$9="Mark as travel",OR(MOD(($A14+17)-Setup!$B$6+Setup!$B$17*1000,Setup!$B$17)=0,MOD(($A14+17)-Setup!$B$6+Setup!$B$17*1000,Setup!$B$17)=Setup!$B$15-1)),"T",IF(MOD(($A14+17)-Setup!$B$6+Setup!$B$17*1000,Setup!$B$17)&lt;Setup!$B$15,IF(MOD(($A14+17)-Setup!$B$6+Setup!$B$17*1000,Setup!$B$17)&lt;Setup!$B$11,"D","N"),IF(AND(Setup!$B$9="Take from R&amp;R",OR(MOD(($A14+17)-Setup!$B$6+Setup!$B$17*1000,Setup!$B$17)=Setup!$B$15,MOD(($A14+17)-Setup!$B$6+Setup!$B$17*1000,Setup!$B$17)=Setup!$B$17-1)),"T","R")))))</f>
      </c>
      <c r="T14" s="24">
        <f>IF(19&gt;DAY(EOMONTH($A14,0)),"",IF(($A14+18)&lt;Setup!$B$6,"",IF(AND(Setup!$B$9="Mark as travel",OR(MOD(($A14+18)-Setup!$B$6+Setup!$B$17*1000,Setup!$B$17)=0,MOD(($A14+18)-Setup!$B$6+Setup!$B$17*1000,Setup!$B$17)=Setup!$B$15-1)),"T",IF(MOD(($A14+18)-Setup!$B$6+Setup!$B$17*1000,Setup!$B$17)&lt;Setup!$B$15,IF(MOD(($A14+18)-Setup!$B$6+Setup!$B$17*1000,Setup!$B$17)&lt;Setup!$B$11,"D","N"),IF(AND(Setup!$B$9="Take from R&amp;R",OR(MOD(($A14+18)-Setup!$B$6+Setup!$B$17*1000,Setup!$B$17)=Setup!$B$15,MOD(($A14+18)-Setup!$B$6+Setup!$B$17*1000,Setup!$B$17)=Setup!$B$17-1)),"T","R")))))</f>
      </c>
      <c r="U14" s="24">
        <f>IF(20&gt;DAY(EOMONTH($A14,0)),"",IF(($A14+19)&lt;Setup!$B$6,"",IF(AND(Setup!$B$9="Mark as travel",OR(MOD(($A14+19)-Setup!$B$6+Setup!$B$17*1000,Setup!$B$17)=0,MOD(($A14+19)-Setup!$B$6+Setup!$B$17*1000,Setup!$B$17)=Setup!$B$15-1)),"T",IF(MOD(($A14+19)-Setup!$B$6+Setup!$B$17*1000,Setup!$B$17)&lt;Setup!$B$15,IF(MOD(($A14+19)-Setup!$B$6+Setup!$B$17*1000,Setup!$B$17)&lt;Setup!$B$11,"D","N"),IF(AND(Setup!$B$9="Take from R&amp;R",OR(MOD(($A14+19)-Setup!$B$6+Setup!$B$17*1000,Setup!$B$17)=Setup!$B$15,MOD(($A14+19)-Setup!$B$6+Setup!$B$17*1000,Setup!$B$17)=Setup!$B$17-1)),"T","R")))))</f>
      </c>
      <c r="V14" s="24">
        <f>IF(21&gt;DAY(EOMONTH($A14,0)),"",IF(($A14+20)&lt;Setup!$B$6,"",IF(AND(Setup!$B$9="Mark as travel",OR(MOD(($A14+20)-Setup!$B$6+Setup!$B$17*1000,Setup!$B$17)=0,MOD(($A14+20)-Setup!$B$6+Setup!$B$17*1000,Setup!$B$17)=Setup!$B$15-1)),"T",IF(MOD(($A14+20)-Setup!$B$6+Setup!$B$17*1000,Setup!$B$17)&lt;Setup!$B$15,IF(MOD(($A14+20)-Setup!$B$6+Setup!$B$17*1000,Setup!$B$17)&lt;Setup!$B$11,"D","N"),IF(AND(Setup!$B$9="Take from R&amp;R",OR(MOD(($A14+20)-Setup!$B$6+Setup!$B$17*1000,Setup!$B$17)=Setup!$B$15,MOD(($A14+20)-Setup!$B$6+Setup!$B$17*1000,Setup!$B$17)=Setup!$B$17-1)),"T","R")))))</f>
      </c>
      <c r="W14" s="24">
        <f>IF(22&gt;DAY(EOMONTH($A14,0)),"",IF(($A14+21)&lt;Setup!$B$6,"",IF(AND(Setup!$B$9="Mark as travel",OR(MOD(($A14+21)-Setup!$B$6+Setup!$B$17*1000,Setup!$B$17)=0,MOD(($A14+21)-Setup!$B$6+Setup!$B$17*1000,Setup!$B$17)=Setup!$B$15-1)),"T",IF(MOD(($A14+21)-Setup!$B$6+Setup!$B$17*1000,Setup!$B$17)&lt;Setup!$B$15,IF(MOD(($A14+21)-Setup!$B$6+Setup!$B$17*1000,Setup!$B$17)&lt;Setup!$B$11,"D","N"),IF(AND(Setup!$B$9="Take from R&amp;R",OR(MOD(($A14+21)-Setup!$B$6+Setup!$B$17*1000,Setup!$B$17)=Setup!$B$15,MOD(($A14+21)-Setup!$B$6+Setup!$B$17*1000,Setup!$B$17)=Setup!$B$17-1)),"T","R")))))</f>
      </c>
      <c r="X14" s="24">
        <f>IF(23&gt;DAY(EOMONTH($A14,0)),"",IF(($A14+22)&lt;Setup!$B$6,"",IF(AND(Setup!$B$9="Mark as travel",OR(MOD(($A14+22)-Setup!$B$6+Setup!$B$17*1000,Setup!$B$17)=0,MOD(($A14+22)-Setup!$B$6+Setup!$B$17*1000,Setup!$B$17)=Setup!$B$15-1)),"T",IF(MOD(($A14+22)-Setup!$B$6+Setup!$B$17*1000,Setup!$B$17)&lt;Setup!$B$15,IF(MOD(($A14+22)-Setup!$B$6+Setup!$B$17*1000,Setup!$B$17)&lt;Setup!$B$11,"D","N"),IF(AND(Setup!$B$9="Take from R&amp;R",OR(MOD(($A14+22)-Setup!$B$6+Setup!$B$17*1000,Setup!$B$17)=Setup!$B$15,MOD(($A14+22)-Setup!$B$6+Setup!$B$17*1000,Setup!$B$17)=Setup!$B$17-1)),"T","R")))))</f>
      </c>
      <c r="Y14" s="24">
        <f>IF(24&gt;DAY(EOMONTH($A14,0)),"",IF(($A14+23)&lt;Setup!$B$6,"",IF(AND(Setup!$B$9="Mark as travel",OR(MOD(($A14+23)-Setup!$B$6+Setup!$B$17*1000,Setup!$B$17)=0,MOD(($A14+23)-Setup!$B$6+Setup!$B$17*1000,Setup!$B$17)=Setup!$B$15-1)),"T",IF(MOD(($A14+23)-Setup!$B$6+Setup!$B$17*1000,Setup!$B$17)&lt;Setup!$B$15,IF(MOD(($A14+23)-Setup!$B$6+Setup!$B$17*1000,Setup!$B$17)&lt;Setup!$B$11,"D","N"),IF(AND(Setup!$B$9="Take from R&amp;R",OR(MOD(($A14+23)-Setup!$B$6+Setup!$B$17*1000,Setup!$B$17)=Setup!$B$15,MOD(($A14+23)-Setup!$B$6+Setup!$B$17*1000,Setup!$B$17)=Setup!$B$17-1)),"T","R")))))</f>
      </c>
      <c r="Z14" s="24">
        <f>IF(25&gt;DAY(EOMONTH($A14,0)),"",IF(($A14+24)&lt;Setup!$B$6,"",IF(AND(Setup!$B$9="Mark as travel",OR(MOD(($A14+24)-Setup!$B$6+Setup!$B$17*1000,Setup!$B$17)=0,MOD(($A14+24)-Setup!$B$6+Setup!$B$17*1000,Setup!$B$17)=Setup!$B$15-1)),"T",IF(MOD(($A14+24)-Setup!$B$6+Setup!$B$17*1000,Setup!$B$17)&lt;Setup!$B$15,IF(MOD(($A14+24)-Setup!$B$6+Setup!$B$17*1000,Setup!$B$17)&lt;Setup!$B$11,"D","N"),IF(AND(Setup!$B$9="Take from R&amp;R",OR(MOD(($A14+24)-Setup!$B$6+Setup!$B$17*1000,Setup!$B$17)=Setup!$B$15,MOD(($A14+24)-Setup!$B$6+Setup!$B$17*1000,Setup!$B$17)=Setup!$B$17-1)),"T","R")))))</f>
      </c>
      <c r="AA14" s="24">
        <f>IF(26&gt;DAY(EOMONTH($A14,0)),"",IF(($A14+25)&lt;Setup!$B$6,"",IF(AND(Setup!$B$9="Mark as travel",OR(MOD(($A14+25)-Setup!$B$6+Setup!$B$17*1000,Setup!$B$17)=0,MOD(($A14+25)-Setup!$B$6+Setup!$B$17*1000,Setup!$B$17)=Setup!$B$15-1)),"T",IF(MOD(($A14+25)-Setup!$B$6+Setup!$B$17*1000,Setup!$B$17)&lt;Setup!$B$15,IF(MOD(($A14+25)-Setup!$B$6+Setup!$B$17*1000,Setup!$B$17)&lt;Setup!$B$11,"D","N"),IF(AND(Setup!$B$9="Take from R&amp;R",OR(MOD(($A14+25)-Setup!$B$6+Setup!$B$17*1000,Setup!$B$17)=Setup!$B$15,MOD(($A14+25)-Setup!$B$6+Setup!$B$17*1000,Setup!$B$17)=Setup!$B$17-1)),"T","R")))))</f>
      </c>
      <c r="AB14" s="24">
        <f>IF(27&gt;DAY(EOMONTH($A14,0)),"",IF(($A14+26)&lt;Setup!$B$6,"",IF(AND(Setup!$B$9="Mark as travel",OR(MOD(($A14+26)-Setup!$B$6+Setup!$B$17*1000,Setup!$B$17)=0,MOD(($A14+26)-Setup!$B$6+Setup!$B$17*1000,Setup!$B$17)=Setup!$B$15-1)),"T",IF(MOD(($A14+26)-Setup!$B$6+Setup!$B$17*1000,Setup!$B$17)&lt;Setup!$B$15,IF(MOD(($A14+26)-Setup!$B$6+Setup!$B$17*1000,Setup!$B$17)&lt;Setup!$B$11,"D","N"),IF(AND(Setup!$B$9="Take from R&amp;R",OR(MOD(($A14+26)-Setup!$B$6+Setup!$B$17*1000,Setup!$B$17)=Setup!$B$15,MOD(($A14+26)-Setup!$B$6+Setup!$B$17*1000,Setup!$B$17)=Setup!$B$17-1)),"T","R")))))</f>
      </c>
      <c r="AC14" s="24">
        <f>IF(28&gt;DAY(EOMONTH($A14,0)),"",IF(($A14+27)&lt;Setup!$B$6,"",IF(AND(Setup!$B$9="Mark as travel",OR(MOD(($A14+27)-Setup!$B$6+Setup!$B$17*1000,Setup!$B$17)=0,MOD(($A14+27)-Setup!$B$6+Setup!$B$17*1000,Setup!$B$17)=Setup!$B$15-1)),"T",IF(MOD(($A14+27)-Setup!$B$6+Setup!$B$17*1000,Setup!$B$17)&lt;Setup!$B$15,IF(MOD(($A14+27)-Setup!$B$6+Setup!$B$17*1000,Setup!$B$17)&lt;Setup!$B$11,"D","N"),IF(AND(Setup!$B$9="Take from R&amp;R",OR(MOD(($A14+27)-Setup!$B$6+Setup!$B$17*1000,Setup!$B$17)=Setup!$B$15,MOD(($A14+27)-Setup!$B$6+Setup!$B$17*1000,Setup!$B$17)=Setup!$B$17-1)),"T","R")))))</f>
      </c>
      <c r="AD14" s="24">
        <f>IF(29&gt;DAY(EOMONTH($A14,0)),"",IF(($A14+28)&lt;Setup!$B$6,"",IF(AND(Setup!$B$9="Mark as travel",OR(MOD(($A14+28)-Setup!$B$6+Setup!$B$17*1000,Setup!$B$17)=0,MOD(($A14+28)-Setup!$B$6+Setup!$B$17*1000,Setup!$B$17)=Setup!$B$15-1)),"T",IF(MOD(($A14+28)-Setup!$B$6+Setup!$B$17*1000,Setup!$B$17)&lt;Setup!$B$15,IF(MOD(($A14+28)-Setup!$B$6+Setup!$B$17*1000,Setup!$B$17)&lt;Setup!$B$11,"D","N"),IF(AND(Setup!$B$9="Take from R&amp;R",OR(MOD(($A14+28)-Setup!$B$6+Setup!$B$17*1000,Setup!$B$17)=Setup!$B$15,MOD(($A14+28)-Setup!$B$6+Setup!$B$17*1000,Setup!$B$17)=Setup!$B$17-1)),"T","R")))))</f>
      </c>
      <c r="AE14" s="24">
        <f>IF(30&gt;DAY(EOMONTH($A14,0)),"",IF(($A14+29)&lt;Setup!$B$6,"",IF(AND(Setup!$B$9="Mark as travel",OR(MOD(($A14+29)-Setup!$B$6+Setup!$B$17*1000,Setup!$B$17)=0,MOD(($A14+29)-Setup!$B$6+Setup!$B$17*1000,Setup!$B$17)=Setup!$B$15-1)),"T",IF(MOD(($A14+29)-Setup!$B$6+Setup!$B$17*1000,Setup!$B$17)&lt;Setup!$B$15,IF(MOD(($A14+29)-Setup!$B$6+Setup!$B$17*1000,Setup!$B$17)&lt;Setup!$B$11,"D","N"),IF(AND(Setup!$B$9="Take from R&amp;R",OR(MOD(($A14+29)-Setup!$B$6+Setup!$B$17*1000,Setup!$B$17)=Setup!$B$15,MOD(($A14+29)-Setup!$B$6+Setup!$B$17*1000,Setup!$B$17)=Setup!$B$17-1)),"T","R")))))</f>
      </c>
      <c r="AF14" s="24">
        <f>IF(31&gt;DAY(EOMONTH($A14,0)),"",IF(($A14+30)&lt;Setup!$B$6,"",IF(AND(Setup!$B$9="Mark as travel",OR(MOD(($A14+30)-Setup!$B$6+Setup!$B$17*1000,Setup!$B$17)=0,MOD(($A14+30)-Setup!$B$6+Setup!$B$17*1000,Setup!$B$17)=Setup!$B$15-1)),"T",IF(MOD(($A14+30)-Setup!$B$6+Setup!$B$17*1000,Setup!$B$17)&lt;Setup!$B$15,IF(MOD(($A14+30)-Setup!$B$6+Setup!$B$17*1000,Setup!$B$17)&lt;Setup!$B$11,"D","N"),IF(AND(Setup!$B$9="Take from R&amp;R",OR(MOD(($A14+30)-Setup!$B$6+Setup!$B$17*1000,Setup!$B$17)=Setup!$B$15,MOD(($A14+30)-Setup!$B$6+Setup!$B$17*1000,Setup!$B$17)=Setup!$B$17-1)),"T","R")))))</f>
      </c>
      <c r="AG14" s="16">
        <f>IF(EOMONTH($A14,0)&lt;Setup!$B$6,0,INT((EOMONTH($A14,0)-Setup!$B$6)/Setup!$B$17)-ROUNDUP((MAX($A14,Setup!$B$6)-Setup!$B$6)/Setup!$B$17,0)+1)</f>
      </c>
      <c r="AH14" s="16">
        <f>COUNTIF(B14:AF14,"D")+COUNTIF(B14:AF14,"N")</f>
      </c>
      <c r="AI14" s="16">
        <f>COUNTIF(B14:AF14,"T")</f>
      </c>
      <c r="AJ14" s="16">
        <f>COUNTIF(B14:AF14,"R")</f>
      </c>
    </row>
    <row r="15" ht="20" customHeight="1" spans="1:36" x14ac:dyDescent="0.25">
      <c r="A15" s="23">
        <f>EDATE(Setup!$B$12,8)</f>
      </c>
      <c r="B15" s="24">
        <f>IF(1&gt;DAY(EOMONTH($A15,0)),"",IF(($A15+0)&lt;Setup!$B$6,"",IF(AND(Setup!$B$9="Mark as travel",OR(MOD(($A15+0)-Setup!$B$6+Setup!$B$17*1000,Setup!$B$17)=0,MOD(($A15+0)-Setup!$B$6+Setup!$B$17*1000,Setup!$B$17)=Setup!$B$15-1)),"T",IF(MOD(($A15+0)-Setup!$B$6+Setup!$B$17*1000,Setup!$B$17)&lt;Setup!$B$15,IF(MOD(($A15+0)-Setup!$B$6+Setup!$B$17*1000,Setup!$B$17)&lt;Setup!$B$11,"D","N"),IF(AND(Setup!$B$9="Take from R&amp;R",OR(MOD(($A15+0)-Setup!$B$6+Setup!$B$17*1000,Setup!$B$17)=Setup!$B$15,MOD(($A15+0)-Setup!$B$6+Setup!$B$17*1000,Setup!$B$17)=Setup!$B$17-1)),"T","R")))))</f>
      </c>
      <c r="C15" s="24">
        <f>IF(2&gt;DAY(EOMONTH($A15,0)),"",IF(($A15+1)&lt;Setup!$B$6,"",IF(AND(Setup!$B$9="Mark as travel",OR(MOD(($A15+1)-Setup!$B$6+Setup!$B$17*1000,Setup!$B$17)=0,MOD(($A15+1)-Setup!$B$6+Setup!$B$17*1000,Setup!$B$17)=Setup!$B$15-1)),"T",IF(MOD(($A15+1)-Setup!$B$6+Setup!$B$17*1000,Setup!$B$17)&lt;Setup!$B$15,IF(MOD(($A15+1)-Setup!$B$6+Setup!$B$17*1000,Setup!$B$17)&lt;Setup!$B$11,"D","N"),IF(AND(Setup!$B$9="Take from R&amp;R",OR(MOD(($A15+1)-Setup!$B$6+Setup!$B$17*1000,Setup!$B$17)=Setup!$B$15,MOD(($A15+1)-Setup!$B$6+Setup!$B$17*1000,Setup!$B$17)=Setup!$B$17-1)),"T","R")))))</f>
      </c>
      <c r="D15" s="24">
        <f>IF(3&gt;DAY(EOMONTH($A15,0)),"",IF(($A15+2)&lt;Setup!$B$6,"",IF(AND(Setup!$B$9="Mark as travel",OR(MOD(($A15+2)-Setup!$B$6+Setup!$B$17*1000,Setup!$B$17)=0,MOD(($A15+2)-Setup!$B$6+Setup!$B$17*1000,Setup!$B$17)=Setup!$B$15-1)),"T",IF(MOD(($A15+2)-Setup!$B$6+Setup!$B$17*1000,Setup!$B$17)&lt;Setup!$B$15,IF(MOD(($A15+2)-Setup!$B$6+Setup!$B$17*1000,Setup!$B$17)&lt;Setup!$B$11,"D","N"),IF(AND(Setup!$B$9="Take from R&amp;R",OR(MOD(($A15+2)-Setup!$B$6+Setup!$B$17*1000,Setup!$B$17)=Setup!$B$15,MOD(($A15+2)-Setup!$B$6+Setup!$B$17*1000,Setup!$B$17)=Setup!$B$17-1)),"T","R")))))</f>
      </c>
      <c r="E15" s="24">
        <f>IF(4&gt;DAY(EOMONTH($A15,0)),"",IF(($A15+3)&lt;Setup!$B$6,"",IF(AND(Setup!$B$9="Mark as travel",OR(MOD(($A15+3)-Setup!$B$6+Setup!$B$17*1000,Setup!$B$17)=0,MOD(($A15+3)-Setup!$B$6+Setup!$B$17*1000,Setup!$B$17)=Setup!$B$15-1)),"T",IF(MOD(($A15+3)-Setup!$B$6+Setup!$B$17*1000,Setup!$B$17)&lt;Setup!$B$15,IF(MOD(($A15+3)-Setup!$B$6+Setup!$B$17*1000,Setup!$B$17)&lt;Setup!$B$11,"D","N"),IF(AND(Setup!$B$9="Take from R&amp;R",OR(MOD(($A15+3)-Setup!$B$6+Setup!$B$17*1000,Setup!$B$17)=Setup!$B$15,MOD(($A15+3)-Setup!$B$6+Setup!$B$17*1000,Setup!$B$17)=Setup!$B$17-1)),"T","R")))))</f>
      </c>
      <c r="F15" s="24">
        <f>IF(5&gt;DAY(EOMONTH($A15,0)),"",IF(($A15+4)&lt;Setup!$B$6,"",IF(AND(Setup!$B$9="Mark as travel",OR(MOD(($A15+4)-Setup!$B$6+Setup!$B$17*1000,Setup!$B$17)=0,MOD(($A15+4)-Setup!$B$6+Setup!$B$17*1000,Setup!$B$17)=Setup!$B$15-1)),"T",IF(MOD(($A15+4)-Setup!$B$6+Setup!$B$17*1000,Setup!$B$17)&lt;Setup!$B$15,IF(MOD(($A15+4)-Setup!$B$6+Setup!$B$17*1000,Setup!$B$17)&lt;Setup!$B$11,"D","N"),IF(AND(Setup!$B$9="Take from R&amp;R",OR(MOD(($A15+4)-Setup!$B$6+Setup!$B$17*1000,Setup!$B$17)=Setup!$B$15,MOD(($A15+4)-Setup!$B$6+Setup!$B$17*1000,Setup!$B$17)=Setup!$B$17-1)),"T","R")))))</f>
      </c>
      <c r="G15" s="24">
        <f>IF(6&gt;DAY(EOMONTH($A15,0)),"",IF(($A15+5)&lt;Setup!$B$6,"",IF(AND(Setup!$B$9="Mark as travel",OR(MOD(($A15+5)-Setup!$B$6+Setup!$B$17*1000,Setup!$B$17)=0,MOD(($A15+5)-Setup!$B$6+Setup!$B$17*1000,Setup!$B$17)=Setup!$B$15-1)),"T",IF(MOD(($A15+5)-Setup!$B$6+Setup!$B$17*1000,Setup!$B$17)&lt;Setup!$B$15,IF(MOD(($A15+5)-Setup!$B$6+Setup!$B$17*1000,Setup!$B$17)&lt;Setup!$B$11,"D","N"),IF(AND(Setup!$B$9="Take from R&amp;R",OR(MOD(($A15+5)-Setup!$B$6+Setup!$B$17*1000,Setup!$B$17)=Setup!$B$15,MOD(($A15+5)-Setup!$B$6+Setup!$B$17*1000,Setup!$B$17)=Setup!$B$17-1)),"T","R")))))</f>
      </c>
      <c r="H15" s="24">
        <f>IF(7&gt;DAY(EOMONTH($A15,0)),"",IF(($A15+6)&lt;Setup!$B$6,"",IF(AND(Setup!$B$9="Mark as travel",OR(MOD(($A15+6)-Setup!$B$6+Setup!$B$17*1000,Setup!$B$17)=0,MOD(($A15+6)-Setup!$B$6+Setup!$B$17*1000,Setup!$B$17)=Setup!$B$15-1)),"T",IF(MOD(($A15+6)-Setup!$B$6+Setup!$B$17*1000,Setup!$B$17)&lt;Setup!$B$15,IF(MOD(($A15+6)-Setup!$B$6+Setup!$B$17*1000,Setup!$B$17)&lt;Setup!$B$11,"D","N"),IF(AND(Setup!$B$9="Take from R&amp;R",OR(MOD(($A15+6)-Setup!$B$6+Setup!$B$17*1000,Setup!$B$17)=Setup!$B$15,MOD(($A15+6)-Setup!$B$6+Setup!$B$17*1000,Setup!$B$17)=Setup!$B$17-1)),"T","R")))))</f>
      </c>
      <c r="I15" s="24">
        <f>IF(8&gt;DAY(EOMONTH($A15,0)),"",IF(($A15+7)&lt;Setup!$B$6,"",IF(AND(Setup!$B$9="Mark as travel",OR(MOD(($A15+7)-Setup!$B$6+Setup!$B$17*1000,Setup!$B$17)=0,MOD(($A15+7)-Setup!$B$6+Setup!$B$17*1000,Setup!$B$17)=Setup!$B$15-1)),"T",IF(MOD(($A15+7)-Setup!$B$6+Setup!$B$17*1000,Setup!$B$17)&lt;Setup!$B$15,IF(MOD(($A15+7)-Setup!$B$6+Setup!$B$17*1000,Setup!$B$17)&lt;Setup!$B$11,"D","N"),IF(AND(Setup!$B$9="Take from R&amp;R",OR(MOD(($A15+7)-Setup!$B$6+Setup!$B$17*1000,Setup!$B$17)=Setup!$B$15,MOD(($A15+7)-Setup!$B$6+Setup!$B$17*1000,Setup!$B$17)=Setup!$B$17-1)),"T","R")))))</f>
      </c>
      <c r="J15" s="24">
        <f>IF(9&gt;DAY(EOMONTH($A15,0)),"",IF(($A15+8)&lt;Setup!$B$6,"",IF(AND(Setup!$B$9="Mark as travel",OR(MOD(($A15+8)-Setup!$B$6+Setup!$B$17*1000,Setup!$B$17)=0,MOD(($A15+8)-Setup!$B$6+Setup!$B$17*1000,Setup!$B$17)=Setup!$B$15-1)),"T",IF(MOD(($A15+8)-Setup!$B$6+Setup!$B$17*1000,Setup!$B$17)&lt;Setup!$B$15,IF(MOD(($A15+8)-Setup!$B$6+Setup!$B$17*1000,Setup!$B$17)&lt;Setup!$B$11,"D","N"),IF(AND(Setup!$B$9="Take from R&amp;R",OR(MOD(($A15+8)-Setup!$B$6+Setup!$B$17*1000,Setup!$B$17)=Setup!$B$15,MOD(($A15+8)-Setup!$B$6+Setup!$B$17*1000,Setup!$B$17)=Setup!$B$17-1)),"T","R")))))</f>
      </c>
      <c r="K15" s="24">
        <f>IF(10&gt;DAY(EOMONTH($A15,0)),"",IF(($A15+9)&lt;Setup!$B$6,"",IF(AND(Setup!$B$9="Mark as travel",OR(MOD(($A15+9)-Setup!$B$6+Setup!$B$17*1000,Setup!$B$17)=0,MOD(($A15+9)-Setup!$B$6+Setup!$B$17*1000,Setup!$B$17)=Setup!$B$15-1)),"T",IF(MOD(($A15+9)-Setup!$B$6+Setup!$B$17*1000,Setup!$B$17)&lt;Setup!$B$15,IF(MOD(($A15+9)-Setup!$B$6+Setup!$B$17*1000,Setup!$B$17)&lt;Setup!$B$11,"D","N"),IF(AND(Setup!$B$9="Take from R&amp;R",OR(MOD(($A15+9)-Setup!$B$6+Setup!$B$17*1000,Setup!$B$17)=Setup!$B$15,MOD(($A15+9)-Setup!$B$6+Setup!$B$17*1000,Setup!$B$17)=Setup!$B$17-1)),"T","R")))))</f>
      </c>
      <c r="L15" s="24">
        <f>IF(11&gt;DAY(EOMONTH($A15,0)),"",IF(($A15+10)&lt;Setup!$B$6,"",IF(AND(Setup!$B$9="Mark as travel",OR(MOD(($A15+10)-Setup!$B$6+Setup!$B$17*1000,Setup!$B$17)=0,MOD(($A15+10)-Setup!$B$6+Setup!$B$17*1000,Setup!$B$17)=Setup!$B$15-1)),"T",IF(MOD(($A15+10)-Setup!$B$6+Setup!$B$17*1000,Setup!$B$17)&lt;Setup!$B$15,IF(MOD(($A15+10)-Setup!$B$6+Setup!$B$17*1000,Setup!$B$17)&lt;Setup!$B$11,"D","N"),IF(AND(Setup!$B$9="Take from R&amp;R",OR(MOD(($A15+10)-Setup!$B$6+Setup!$B$17*1000,Setup!$B$17)=Setup!$B$15,MOD(($A15+10)-Setup!$B$6+Setup!$B$17*1000,Setup!$B$17)=Setup!$B$17-1)),"T","R")))))</f>
      </c>
      <c r="M15" s="24">
        <f>IF(12&gt;DAY(EOMONTH($A15,0)),"",IF(($A15+11)&lt;Setup!$B$6,"",IF(AND(Setup!$B$9="Mark as travel",OR(MOD(($A15+11)-Setup!$B$6+Setup!$B$17*1000,Setup!$B$17)=0,MOD(($A15+11)-Setup!$B$6+Setup!$B$17*1000,Setup!$B$17)=Setup!$B$15-1)),"T",IF(MOD(($A15+11)-Setup!$B$6+Setup!$B$17*1000,Setup!$B$17)&lt;Setup!$B$15,IF(MOD(($A15+11)-Setup!$B$6+Setup!$B$17*1000,Setup!$B$17)&lt;Setup!$B$11,"D","N"),IF(AND(Setup!$B$9="Take from R&amp;R",OR(MOD(($A15+11)-Setup!$B$6+Setup!$B$17*1000,Setup!$B$17)=Setup!$B$15,MOD(($A15+11)-Setup!$B$6+Setup!$B$17*1000,Setup!$B$17)=Setup!$B$17-1)),"T","R")))))</f>
      </c>
      <c r="N15" s="24">
        <f>IF(13&gt;DAY(EOMONTH($A15,0)),"",IF(($A15+12)&lt;Setup!$B$6,"",IF(AND(Setup!$B$9="Mark as travel",OR(MOD(($A15+12)-Setup!$B$6+Setup!$B$17*1000,Setup!$B$17)=0,MOD(($A15+12)-Setup!$B$6+Setup!$B$17*1000,Setup!$B$17)=Setup!$B$15-1)),"T",IF(MOD(($A15+12)-Setup!$B$6+Setup!$B$17*1000,Setup!$B$17)&lt;Setup!$B$15,IF(MOD(($A15+12)-Setup!$B$6+Setup!$B$17*1000,Setup!$B$17)&lt;Setup!$B$11,"D","N"),IF(AND(Setup!$B$9="Take from R&amp;R",OR(MOD(($A15+12)-Setup!$B$6+Setup!$B$17*1000,Setup!$B$17)=Setup!$B$15,MOD(($A15+12)-Setup!$B$6+Setup!$B$17*1000,Setup!$B$17)=Setup!$B$17-1)),"T","R")))))</f>
      </c>
      <c r="O15" s="24">
        <f>IF(14&gt;DAY(EOMONTH($A15,0)),"",IF(($A15+13)&lt;Setup!$B$6,"",IF(AND(Setup!$B$9="Mark as travel",OR(MOD(($A15+13)-Setup!$B$6+Setup!$B$17*1000,Setup!$B$17)=0,MOD(($A15+13)-Setup!$B$6+Setup!$B$17*1000,Setup!$B$17)=Setup!$B$15-1)),"T",IF(MOD(($A15+13)-Setup!$B$6+Setup!$B$17*1000,Setup!$B$17)&lt;Setup!$B$15,IF(MOD(($A15+13)-Setup!$B$6+Setup!$B$17*1000,Setup!$B$17)&lt;Setup!$B$11,"D","N"),IF(AND(Setup!$B$9="Take from R&amp;R",OR(MOD(($A15+13)-Setup!$B$6+Setup!$B$17*1000,Setup!$B$17)=Setup!$B$15,MOD(($A15+13)-Setup!$B$6+Setup!$B$17*1000,Setup!$B$17)=Setup!$B$17-1)),"T","R")))))</f>
      </c>
      <c r="P15" s="24">
        <f>IF(15&gt;DAY(EOMONTH($A15,0)),"",IF(($A15+14)&lt;Setup!$B$6,"",IF(AND(Setup!$B$9="Mark as travel",OR(MOD(($A15+14)-Setup!$B$6+Setup!$B$17*1000,Setup!$B$17)=0,MOD(($A15+14)-Setup!$B$6+Setup!$B$17*1000,Setup!$B$17)=Setup!$B$15-1)),"T",IF(MOD(($A15+14)-Setup!$B$6+Setup!$B$17*1000,Setup!$B$17)&lt;Setup!$B$15,IF(MOD(($A15+14)-Setup!$B$6+Setup!$B$17*1000,Setup!$B$17)&lt;Setup!$B$11,"D","N"),IF(AND(Setup!$B$9="Take from R&amp;R",OR(MOD(($A15+14)-Setup!$B$6+Setup!$B$17*1000,Setup!$B$17)=Setup!$B$15,MOD(($A15+14)-Setup!$B$6+Setup!$B$17*1000,Setup!$B$17)=Setup!$B$17-1)),"T","R")))))</f>
      </c>
      <c r="Q15" s="24">
        <f>IF(16&gt;DAY(EOMONTH($A15,0)),"",IF(($A15+15)&lt;Setup!$B$6,"",IF(AND(Setup!$B$9="Mark as travel",OR(MOD(($A15+15)-Setup!$B$6+Setup!$B$17*1000,Setup!$B$17)=0,MOD(($A15+15)-Setup!$B$6+Setup!$B$17*1000,Setup!$B$17)=Setup!$B$15-1)),"T",IF(MOD(($A15+15)-Setup!$B$6+Setup!$B$17*1000,Setup!$B$17)&lt;Setup!$B$15,IF(MOD(($A15+15)-Setup!$B$6+Setup!$B$17*1000,Setup!$B$17)&lt;Setup!$B$11,"D","N"),IF(AND(Setup!$B$9="Take from R&amp;R",OR(MOD(($A15+15)-Setup!$B$6+Setup!$B$17*1000,Setup!$B$17)=Setup!$B$15,MOD(($A15+15)-Setup!$B$6+Setup!$B$17*1000,Setup!$B$17)=Setup!$B$17-1)),"T","R")))))</f>
      </c>
      <c r="R15" s="24">
        <f>IF(17&gt;DAY(EOMONTH($A15,0)),"",IF(($A15+16)&lt;Setup!$B$6,"",IF(AND(Setup!$B$9="Mark as travel",OR(MOD(($A15+16)-Setup!$B$6+Setup!$B$17*1000,Setup!$B$17)=0,MOD(($A15+16)-Setup!$B$6+Setup!$B$17*1000,Setup!$B$17)=Setup!$B$15-1)),"T",IF(MOD(($A15+16)-Setup!$B$6+Setup!$B$17*1000,Setup!$B$17)&lt;Setup!$B$15,IF(MOD(($A15+16)-Setup!$B$6+Setup!$B$17*1000,Setup!$B$17)&lt;Setup!$B$11,"D","N"),IF(AND(Setup!$B$9="Take from R&amp;R",OR(MOD(($A15+16)-Setup!$B$6+Setup!$B$17*1000,Setup!$B$17)=Setup!$B$15,MOD(($A15+16)-Setup!$B$6+Setup!$B$17*1000,Setup!$B$17)=Setup!$B$17-1)),"T","R")))))</f>
      </c>
      <c r="S15" s="24">
        <f>IF(18&gt;DAY(EOMONTH($A15,0)),"",IF(($A15+17)&lt;Setup!$B$6,"",IF(AND(Setup!$B$9="Mark as travel",OR(MOD(($A15+17)-Setup!$B$6+Setup!$B$17*1000,Setup!$B$17)=0,MOD(($A15+17)-Setup!$B$6+Setup!$B$17*1000,Setup!$B$17)=Setup!$B$15-1)),"T",IF(MOD(($A15+17)-Setup!$B$6+Setup!$B$17*1000,Setup!$B$17)&lt;Setup!$B$15,IF(MOD(($A15+17)-Setup!$B$6+Setup!$B$17*1000,Setup!$B$17)&lt;Setup!$B$11,"D","N"),IF(AND(Setup!$B$9="Take from R&amp;R",OR(MOD(($A15+17)-Setup!$B$6+Setup!$B$17*1000,Setup!$B$17)=Setup!$B$15,MOD(($A15+17)-Setup!$B$6+Setup!$B$17*1000,Setup!$B$17)=Setup!$B$17-1)),"T","R")))))</f>
      </c>
      <c r="T15" s="24">
        <f>IF(19&gt;DAY(EOMONTH($A15,0)),"",IF(($A15+18)&lt;Setup!$B$6,"",IF(AND(Setup!$B$9="Mark as travel",OR(MOD(($A15+18)-Setup!$B$6+Setup!$B$17*1000,Setup!$B$17)=0,MOD(($A15+18)-Setup!$B$6+Setup!$B$17*1000,Setup!$B$17)=Setup!$B$15-1)),"T",IF(MOD(($A15+18)-Setup!$B$6+Setup!$B$17*1000,Setup!$B$17)&lt;Setup!$B$15,IF(MOD(($A15+18)-Setup!$B$6+Setup!$B$17*1000,Setup!$B$17)&lt;Setup!$B$11,"D","N"),IF(AND(Setup!$B$9="Take from R&amp;R",OR(MOD(($A15+18)-Setup!$B$6+Setup!$B$17*1000,Setup!$B$17)=Setup!$B$15,MOD(($A15+18)-Setup!$B$6+Setup!$B$17*1000,Setup!$B$17)=Setup!$B$17-1)),"T","R")))))</f>
      </c>
      <c r="U15" s="24">
        <f>IF(20&gt;DAY(EOMONTH($A15,0)),"",IF(($A15+19)&lt;Setup!$B$6,"",IF(AND(Setup!$B$9="Mark as travel",OR(MOD(($A15+19)-Setup!$B$6+Setup!$B$17*1000,Setup!$B$17)=0,MOD(($A15+19)-Setup!$B$6+Setup!$B$17*1000,Setup!$B$17)=Setup!$B$15-1)),"T",IF(MOD(($A15+19)-Setup!$B$6+Setup!$B$17*1000,Setup!$B$17)&lt;Setup!$B$15,IF(MOD(($A15+19)-Setup!$B$6+Setup!$B$17*1000,Setup!$B$17)&lt;Setup!$B$11,"D","N"),IF(AND(Setup!$B$9="Take from R&amp;R",OR(MOD(($A15+19)-Setup!$B$6+Setup!$B$17*1000,Setup!$B$17)=Setup!$B$15,MOD(($A15+19)-Setup!$B$6+Setup!$B$17*1000,Setup!$B$17)=Setup!$B$17-1)),"T","R")))))</f>
      </c>
      <c r="V15" s="24">
        <f>IF(21&gt;DAY(EOMONTH($A15,0)),"",IF(($A15+20)&lt;Setup!$B$6,"",IF(AND(Setup!$B$9="Mark as travel",OR(MOD(($A15+20)-Setup!$B$6+Setup!$B$17*1000,Setup!$B$17)=0,MOD(($A15+20)-Setup!$B$6+Setup!$B$17*1000,Setup!$B$17)=Setup!$B$15-1)),"T",IF(MOD(($A15+20)-Setup!$B$6+Setup!$B$17*1000,Setup!$B$17)&lt;Setup!$B$15,IF(MOD(($A15+20)-Setup!$B$6+Setup!$B$17*1000,Setup!$B$17)&lt;Setup!$B$11,"D","N"),IF(AND(Setup!$B$9="Take from R&amp;R",OR(MOD(($A15+20)-Setup!$B$6+Setup!$B$17*1000,Setup!$B$17)=Setup!$B$15,MOD(($A15+20)-Setup!$B$6+Setup!$B$17*1000,Setup!$B$17)=Setup!$B$17-1)),"T","R")))))</f>
      </c>
      <c r="W15" s="24">
        <f>IF(22&gt;DAY(EOMONTH($A15,0)),"",IF(($A15+21)&lt;Setup!$B$6,"",IF(AND(Setup!$B$9="Mark as travel",OR(MOD(($A15+21)-Setup!$B$6+Setup!$B$17*1000,Setup!$B$17)=0,MOD(($A15+21)-Setup!$B$6+Setup!$B$17*1000,Setup!$B$17)=Setup!$B$15-1)),"T",IF(MOD(($A15+21)-Setup!$B$6+Setup!$B$17*1000,Setup!$B$17)&lt;Setup!$B$15,IF(MOD(($A15+21)-Setup!$B$6+Setup!$B$17*1000,Setup!$B$17)&lt;Setup!$B$11,"D","N"),IF(AND(Setup!$B$9="Take from R&amp;R",OR(MOD(($A15+21)-Setup!$B$6+Setup!$B$17*1000,Setup!$B$17)=Setup!$B$15,MOD(($A15+21)-Setup!$B$6+Setup!$B$17*1000,Setup!$B$17)=Setup!$B$17-1)),"T","R")))))</f>
      </c>
      <c r="X15" s="24">
        <f>IF(23&gt;DAY(EOMONTH($A15,0)),"",IF(($A15+22)&lt;Setup!$B$6,"",IF(AND(Setup!$B$9="Mark as travel",OR(MOD(($A15+22)-Setup!$B$6+Setup!$B$17*1000,Setup!$B$17)=0,MOD(($A15+22)-Setup!$B$6+Setup!$B$17*1000,Setup!$B$17)=Setup!$B$15-1)),"T",IF(MOD(($A15+22)-Setup!$B$6+Setup!$B$17*1000,Setup!$B$17)&lt;Setup!$B$15,IF(MOD(($A15+22)-Setup!$B$6+Setup!$B$17*1000,Setup!$B$17)&lt;Setup!$B$11,"D","N"),IF(AND(Setup!$B$9="Take from R&amp;R",OR(MOD(($A15+22)-Setup!$B$6+Setup!$B$17*1000,Setup!$B$17)=Setup!$B$15,MOD(($A15+22)-Setup!$B$6+Setup!$B$17*1000,Setup!$B$17)=Setup!$B$17-1)),"T","R")))))</f>
      </c>
      <c r="Y15" s="24">
        <f>IF(24&gt;DAY(EOMONTH($A15,0)),"",IF(($A15+23)&lt;Setup!$B$6,"",IF(AND(Setup!$B$9="Mark as travel",OR(MOD(($A15+23)-Setup!$B$6+Setup!$B$17*1000,Setup!$B$17)=0,MOD(($A15+23)-Setup!$B$6+Setup!$B$17*1000,Setup!$B$17)=Setup!$B$15-1)),"T",IF(MOD(($A15+23)-Setup!$B$6+Setup!$B$17*1000,Setup!$B$17)&lt;Setup!$B$15,IF(MOD(($A15+23)-Setup!$B$6+Setup!$B$17*1000,Setup!$B$17)&lt;Setup!$B$11,"D","N"),IF(AND(Setup!$B$9="Take from R&amp;R",OR(MOD(($A15+23)-Setup!$B$6+Setup!$B$17*1000,Setup!$B$17)=Setup!$B$15,MOD(($A15+23)-Setup!$B$6+Setup!$B$17*1000,Setup!$B$17)=Setup!$B$17-1)),"T","R")))))</f>
      </c>
      <c r="Z15" s="24">
        <f>IF(25&gt;DAY(EOMONTH($A15,0)),"",IF(($A15+24)&lt;Setup!$B$6,"",IF(AND(Setup!$B$9="Mark as travel",OR(MOD(($A15+24)-Setup!$B$6+Setup!$B$17*1000,Setup!$B$17)=0,MOD(($A15+24)-Setup!$B$6+Setup!$B$17*1000,Setup!$B$17)=Setup!$B$15-1)),"T",IF(MOD(($A15+24)-Setup!$B$6+Setup!$B$17*1000,Setup!$B$17)&lt;Setup!$B$15,IF(MOD(($A15+24)-Setup!$B$6+Setup!$B$17*1000,Setup!$B$17)&lt;Setup!$B$11,"D","N"),IF(AND(Setup!$B$9="Take from R&amp;R",OR(MOD(($A15+24)-Setup!$B$6+Setup!$B$17*1000,Setup!$B$17)=Setup!$B$15,MOD(($A15+24)-Setup!$B$6+Setup!$B$17*1000,Setup!$B$17)=Setup!$B$17-1)),"T","R")))))</f>
      </c>
      <c r="AA15" s="24">
        <f>IF(26&gt;DAY(EOMONTH($A15,0)),"",IF(($A15+25)&lt;Setup!$B$6,"",IF(AND(Setup!$B$9="Mark as travel",OR(MOD(($A15+25)-Setup!$B$6+Setup!$B$17*1000,Setup!$B$17)=0,MOD(($A15+25)-Setup!$B$6+Setup!$B$17*1000,Setup!$B$17)=Setup!$B$15-1)),"T",IF(MOD(($A15+25)-Setup!$B$6+Setup!$B$17*1000,Setup!$B$17)&lt;Setup!$B$15,IF(MOD(($A15+25)-Setup!$B$6+Setup!$B$17*1000,Setup!$B$17)&lt;Setup!$B$11,"D","N"),IF(AND(Setup!$B$9="Take from R&amp;R",OR(MOD(($A15+25)-Setup!$B$6+Setup!$B$17*1000,Setup!$B$17)=Setup!$B$15,MOD(($A15+25)-Setup!$B$6+Setup!$B$17*1000,Setup!$B$17)=Setup!$B$17-1)),"T","R")))))</f>
      </c>
      <c r="AB15" s="24">
        <f>IF(27&gt;DAY(EOMONTH($A15,0)),"",IF(($A15+26)&lt;Setup!$B$6,"",IF(AND(Setup!$B$9="Mark as travel",OR(MOD(($A15+26)-Setup!$B$6+Setup!$B$17*1000,Setup!$B$17)=0,MOD(($A15+26)-Setup!$B$6+Setup!$B$17*1000,Setup!$B$17)=Setup!$B$15-1)),"T",IF(MOD(($A15+26)-Setup!$B$6+Setup!$B$17*1000,Setup!$B$17)&lt;Setup!$B$15,IF(MOD(($A15+26)-Setup!$B$6+Setup!$B$17*1000,Setup!$B$17)&lt;Setup!$B$11,"D","N"),IF(AND(Setup!$B$9="Take from R&amp;R",OR(MOD(($A15+26)-Setup!$B$6+Setup!$B$17*1000,Setup!$B$17)=Setup!$B$15,MOD(($A15+26)-Setup!$B$6+Setup!$B$17*1000,Setup!$B$17)=Setup!$B$17-1)),"T","R")))))</f>
      </c>
      <c r="AC15" s="24">
        <f>IF(28&gt;DAY(EOMONTH($A15,0)),"",IF(($A15+27)&lt;Setup!$B$6,"",IF(AND(Setup!$B$9="Mark as travel",OR(MOD(($A15+27)-Setup!$B$6+Setup!$B$17*1000,Setup!$B$17)=0,MOD(($A15+27)-Setup!$B$6+Setup!$B$17*1000,Setup!$B$17)=Setup!$B$15-1)),"T",IF(MOD(($A15+27)-Setup!$B$6+Setup!$B$17*1000,Setup!$B$17)&lt;Setup!$B$15,IF(MOD(($A15+27)-Setup!$B$6+Setup!$B$17*1000,Setup!$B$17)&lt;Setup!$B$11,"D","N"),IF(AND(Setup!$B$9="Take from R&amp;R",OR(MOD(($A15+27)-Setup!$B$6+Setup!$B$17*1000,Setup!$B$17)=Setup!$B$15,MOD(($A15+27)-Setup!$B$6+Setup!$B$17*1000,Setup!$B$17)=Setup!$B$17-1)),"T","R")))))</f>
      </c>
      <c r="AD15" s="24">
        <f>IF(29&gt;DAY(EOMONTH($A15,0)),"",IF(($A15+28)&lt;Setup!$B$6,"",IF(AND(Setup!$B$9="Mark as travel",OR(MOD(($A15+28)-Setup!$B$6+Setup!$B$17*1000,Setup!$B$17)=0,MOD(($A15+28)-Setup!$B$6+Setup!$B$17*1000,Setup!$B$17)=Setup!$B$15-1)),"T",IF(MOD(($A15+28)-Setup!$B$6+Setup!$B$17*1000,Setup!$B$17)&lt;Setup!$B$15,IF(MOD(($A15+28)-Setup!$B$6+Setup!$B$17*1000,Setup!$B$17)&lt;Setup!$B$11,"D","N"),IF(AND(Setup!$B$9="Take from R&amp;R",OR(MOD(($A15+28)-Setup!$B$6+Setup!$B$17*1000,Setup!$B$17)=Setup!$B$15,MOD(($A15+28)-Setup!$B$6+Setup!$B$17*1000,Setup!$B$17)=Setup!$B$17-1)),"T","R")))))</f>
      </c>
      <c r="AE15" s="24">
        <f>IF(30&gt;DAY(EOMONTH($A15,0)),"",IF(($A15+29)&lt;Setup!$B$6,"",IF(AND(Setup!$B$9="Mark as travel",OR(MOD(($A15+29)-Setup!$B$6+Setup!$B$17*1000,Setup!$B$17)=0,MOD(($A15+29)-Setup!$B$6+Setup!$B$17*1000,Setup!$B$17)=Setup!$B$15-1)),"T",IF(MOD(($A15+29)-Setup!$B$6+Setup!$B$17*1000,Setup!$B$17)&lt;Setup!$B$15,IF(MOD(($A15+29)-Setup!$B$6+Setup!$B$17*1000,Setup!$B$17)&lt;Setup!$B$11,"D","N"),IF(AND(Setup!$B$9="Take from R&amp;R",OR(MOD(($A15+29)-Setup!$B$6+Setup!$B$17*1000,Setup!$B$17)=Setup!$B$15,MOD(($A15+29)-Setup!$B$6+Setup!$B$17*1000,Setup!$B$17)=Setup!$B$17-1)),"T","R")))))</f>
      </c>
      <c r="AF15" s="24">
        <f>IF(31&gt;DAY(EOMONTH($A15,0)),"",IF(($A15+30)&lt;Setup!$B$6,"",IF(AND(Setup!$B$9="Mark as travel",OR(MOD(($A15+30)-Setup!$B$6+Setup!$B$17*1000,Setup!$B$17)=0,MOD(($A15+30)-Setup!$B$6+Setup!$B$17*1000,Setup!$B$17)=Setup!$B$15-1)),"T",IF(MOD(($A15+30)-Setup!$B$6+Setup!$B$17*1000,Setup!$B$17)&lt;Setup!$B$15,IF(MOD(($A15+30)-Setup!$B$6+Setup!$B$17*1000,Setup!$B$17)&lt;Setup!$B$11,"D","N"),IF(AND(Setup!$B$9="Take from R&amp;R",OR(MOD(($A15+30)-Setup!$B$6+Setup!$B$17*1000,Setup!$B$17)=Setup!$B$15,MOD(($A15+30)-Setup!$B$6+Setup!$B$17*1000,Setup!$B$17)=Setup!$B$17-1)),"T","R")))))</f>
      </c>
      <c r="AG15" s="14">
        <f>IF(EOMONTH($A15,0)&lt;Setup!$B$6,0,INT((EOMONTH($A15,0)-Setup!$B$6)/Setup!$B$17)-ROUNDUP((MAX($A15,Setup!$B$6)-Setup!$B$6)/Setup!$B$17,0)+1)</f>
      </c>
      <c r="AH15" s="14">
        <f>COUNTIF(B15:AF15,"D")+COUNTIF(B15:AF15,"N")</f>
      </c>
      <c r="AI15" s="14">
        <f>COUNTIF(B15:AF15,"T")</f>
      </c>
      <c r="AJ15" s="14">
        <f>COUNTIF(B15:AF15,"R")</f>
      </c>
    </row>
    <row r="16" ht="20" customHeight="1" spans="1:36" x14ac:dyDescent="0.25">
      <c r="A16" s="23">
        <f>EDATE(Setup!$B$12,9)</f>
      </c>
      <c r="B16" s="24">
        <f>IF(1&gt;DAY(EOMONTH($A16,0)),"",IF(($A16+0)&lt;Setup!$B$6,"",IF(AND(Setup!$B$9="Mark as travel",OR(MOD(($A16+0)-Setup!$B$6+Setup!$B$17*1000,Setup!$B$17)=0,MOD(($A16+0)-Setup!$B$6+Setup!$B$17*1000,Setup!$B$17)=Setup!$B$15-1)),"T",IF(MOD(($A16+0)-Setup!$B$6+Setup!$B$17*1000,Setup!$B$17)&lt;Setup!$B$15,IF(MOD(($A16+0)-Setup!$B$6+Setup!$B$17*1000,Setup!$B$17)&lt;Setup!$B$11,"D","N"),IF(AND(Setup!$B$9="Take from R&amp;R",OR(MOD(($A16+0)-Setup!$B$6+Setup!$B$17*1000,Setup!$B$17)=Setup!$B$15,MOD(($A16+0)-Setup!$B$6+Setup!$B$17*1000,Setup!$B$17)=Setup!$B$17-1)),"T","R")))))</f>
      </c>
      <c r="C16" s="24">
        <f>IF(2&gt;DAY(EOMONTH($A16,0)),"",IF(($A16+1)&lt;Setup!$B$6,"",IF(AND(Setup!$B$9="Mark as travel",OR(MOD(($A16+1)-Setup!$B$6+Setup!$B$17*1000,Setup!$B$17)=0,MOD(($A16+1)-Setup!$B$6+Setup!$B$17*1000,Setup!$B$17)=Setup!$B$15-1)),"T",IF(MOD(($A16+1)-Setup!$B$6+Setup!$B$17*1000,Setup!$B$17)&lt;Setup!$B$15,IF(MOD(($A16+1)-Setup!$B$6+Setup!$B$17*1000,Setup!$B$17)&lt;Setup!$B$11,"D","N"),IF(AND(Setup!$B$9="Take from R&amp;R",OR(MOD(($A16+1)-Setup!$B$6+Setup!$B$17*1000,Setup!$B$17)=Setup!$B$15,MOD(($A16+1)-Setup!$B$6+Setup!$B$17*1000,Setup!$B$17)=Setup!$B$17-1)),"T","R")))))</f>
      </c>
      <c r="D16" s="24">
        <f>IF(3&gt;DAY(EOMONTH($A16,0)),"",IF(($A16+2)&lt;Setup!$B$6,"",IF(AND(Setup!$B$9="Mark as travel",OR(MOD(($A16+2)-Setup!$B$6+Setup!$B$17*1000,Setup!$B$17)=0,MOD(($A16+2)-Setup!$B$6+Setup!$B$17*1000,Setup!$B$17)=Setup!$B$15-1)),"T",IF(MOD(($A16+2)-Setup!$B$6+Setup!$B$17*1000,Setup!$B$17)&lt;Setup!$B$15,IF(MOD(($A16+2)-Setup!$B$6+Setup!$B$17*1000,Setup!$B$17)&lt;Setup!$B$11,"D","N"),IF(AND(Setup!$B$9="Take from R&amp;R",OR(MOD(($A16+2)-Setup!$B$6+Setup!$B$17*1000,Setup!$B$17)=Setup!$B$15,MOD(($A16+2)-Setup!$B$6+Setup!$B$17*1000,Setup!$B$17)=Setup!$B$17-1)),"T","R")))))</f>
      </c>
      <c r="E16" s="24">
        <f>IF(4&gt;DAY(EOMONTH($A16,0)),"",IF(($A16+3)&lt;Setup!$B$6,"",IF(AND(Setup!$B$9="Mark as travel",OR(MOD(($A16+3)-Setup!$B$6+Setup!$B$17*1000,Setup!$B$17)=0,MOD(($A16+3)-Setup!$B$6+Setup!$B$17*1000,Setup!$B$17)=Setup!$B$15-1)),"T",IF(MOD(($A16+3)-Setup!$B$6+Setup!$B$17*1000,Setup!$B$17)&lt;Setup!$B$15,IF(MOD(($A16+3)-Setup!$B$6+Setup!$B$17*1000,Setup!$B$17)&lt;Setup!$B$11,"D","N"),IF(AND(Setup!$B$9="Take from R&amp;R",OR(MOD(($A16+3)-Setup!$B$6+Setup!$B$17*1000,Setup!$B$17)=Setup!$B$15,MOD(($A16+3)-Setup!$B$6+Setup!$B$17*1000,Setup!$B$17)=Setup!$B$17-1)),"T","R")))))</f>
      </c>
      <c r="F16" s="24">
        <f>IF(5&gt;DAY(EOMONTH($A16,0)),"",IF(($A16+4)&lt;Setup!$B$6,"",IF(AND(Setup!$B$9="Mark as travel",OR(MOD(($A16+4)-Setup!$B$6+Setup!$B$17*1000,Setup!$B$17)=0,MOD(($A16+4)-Setup!$B$6+Setup!$B$17*1000,Setup!$B$17)=Setup!$B$15-1)),"T",IF(MOD(($A16+4)-Setup!$B$6+Setup!$B$17*1000,Setup!$B$17)&lt;Setup!$B$15,IF(MOD(($A16+4)-Setup!$B$6+Setup!$B$17*1000,Setup!$B$17)&lt;Setup!$B$11,"D","N"),IF(AND(Setup!$B$9="Take from R&amp;R",OR(MOD(($A16+4)-Setup!$B$6+Setup!$B$17*1000,Setup!$B$17)=Setup!$B$15,MOD(($A16+4)-Setup!$B$6+Setup!$B$17*1000,Setup!$B$17)=Setup!$B$17-1)),"T","R")))))</f>
      </c>
      <c r="G16" s="24">
        <f>IF(6&gt;DAY(EOMONTH($A16,0)),"",IF(($A16+5)&lt;Setup!$B$6,"",IF(AND(Setup!$B$9="Mark as travel",OR(MOD(($A16+5)-Setup!$B$6+Setup!$B$17*1000,Setup!$B$17)=0,MOD(($A16+5)-Setup!$B$6+Setup!$B$17*1000,Setup!$B$17)=Setup!$B$15-1)),"T",IF(MOD(($A16+5)-Setup!$B$6+Setup!$B$17*1000,Setup!$B$17)&lt;Setup!$B$15,IF(MOD(($A16+5)-Setup!$B$6+Setup!$B$17*1000,Setup!$B$17)&lt;Setup!$B$11,"D","N"),IF(AND(Setup!$B$9="Take from R&amp;R",OR(MOD(($A16+5)-Setup!$B$6+Setup!$B$17*1000,Setup!$B$17)=Setup!$B$15,MOD(($A16+5)-Setup!$B$6+Setup!$B$17*1000,Setup!$B$17)=Setup!$B$17-1)),"T","R")))))</f>
      </c>
      <c r="H16" s="24">
        <f>IF(7&gt;DAY(EOMONTH($A16,0)),"",IF(($A16+6)&lt;Setup!$B$6,"",IF(AND(Setup!$B$9="Mark as travel",OR(MOD(($A16+6)-Setup!$B$6+Setup!$B$17*1000,Setup!$B$17)=0,MOD(($A16+6)-Setup!$B$6+Setup!$B$17*1000,Setup!$B$17)=Setup!$B$15-1)),"T",IF(MOD(($A16+6)-Setup!$B$6+Setup!$B$17*1000,Setup!$B$17)&lt;Setup!$B$15,IF(MOD(($A16+6)-Setup!$B$6+Setup!$B$17*1000,Setup!$B$17)&lt;Setup!$B$11,"D","N"),IF(AND(Setup!$B$9="Take from R&amp;R",OR(MOD(($A16+6)-Setup!$B$6+Setup!$B$17*1000,Setup!$B$17)=Setup!$B$15,MOD(($A16+6)-Setup!$B$6+Setup!$B$17*1000,Setup!$B$17)=Setup!$B$17-1)),"T","R")))))</f>
      </c>
      <c r="I16" s="24">
        <f>IF(8&gt;DAY(EOMONTH($A16,0)),"",IF(($A16+7)&lt;Setup!$B$6,"",IF(AND(Setup!$B$9="Mark as travel",OR(MOD(($A16+7)-Setup!$B$6+Setup!$B$17*1000,Setup!$B$17)=0,MOD(($A16+7)-Setup!$B$6+Setup!$B$17*1000,Setup!$B$17)=Setup!$B$15-1)),"T",IF(MOD(($A16+7)-Setup!$B$6+Setup!$B$17*1000,Setup!$B$17)&lt;Setup!$B$15,IF(MOD(($A16+7)-Setup!$B$6+Setup!$B$17*1000,Setup!$B$17)&lt;Setup!$B$11,"D","N"),IF(AND(Setup!$B$9="Take from R&amp;R",OR(MOD(($A16+7)-Setup!$B$6+Setup!$B$17*1000,Setup!$B$17)=Setup!$B$15,MOD(($A16+7)-Setup!$B$6+Setup!$B$17*1000,Setup!$B$17)=Setup!$B$17-1)),"T","R")))))</f>
      </c>
      <c r="J16" s="24">
        <f>IF(9&gt;DAY(EOMONTH($A16,0)),"",IF(($A16+8)&lt;Setup!$B$6,"",IF(AND(Setup!$B$9="Mark as travel",OR(MOD(($A16+8)-Setup!$B$6+Setup!$B$17*1000,Setup!$B$17)=0,MOD(($A16+8)-Setup!$B$6+Setup!$B$17*1000,Setup!$B$17)=Setup!$B$15-1)),"T",IF(MOD(($A16+8)-Setup!$B$6+Setup!$B$17*1000,Setup!$B$17)&lt;Setup!$B$15,IF(MOD(($A16+8)-Setup!$B$6+Setup!$B$17*1000,Setup!$B$17)&lt;Setup!$B$11,"D","N"),IF(AND(Setup!$B$9="Take from R&amp;R",OR(MOD(($A16+8)-Setup!$B$6+Setup!$B$17*1000,Setup!$B$17)=Setup!$B$15,MOD(($A16+8)-Setup!$B$6+Setup!$B$17*1000,Setup!$B$17)=Setup!$B$17-1)),"T","R")))))</f>
      </c>
      <c r="K16" s="24">
        <f>IF(10&gt;DAY(EOMONTH($A16,0)),"",IF(($A16+9)&lt;Setup!$B$6,"",IF(AND(Setup!$B$9="Mark as travel",OR(MOD(($A16+9)-Setup!$B$6+Setup!$B$17*1000,Setup!$B$17)=0,MOD(($A16+9)-Setup!$B$6+Setup!$B$17*1000,Setup!$B$17)=Setup!$B$15-1)),"T",IF(MOD(($A16+9)-Setup!$B$6+Setup!$B$17*1000,Setup!$B$17)&lt;Setup!$B$15,IF(MOD(($A16+9)-Setup!$B$6+Setup!$B$17*1000,Setup!$B$17)&lt;Setup!$B$11,"D","N"),IF(AND(Setup!$B$9="Take from R&amp;R",OR(MOD(($A16+9)-Setup!$B$6+Setup!$B$17*1000,Setup!$B$17)=Setup!$B$15,MOD(($A16+9)-Setup!$B$6+Setup!$B$17*1000,Setup!$B$17)=Setup!$B$17-1)),"T","R")))))</f>
      </c>
      <c r="L16" s="24">
        <f>IF(11&gt;DAY(EOMONTH($A16,0)),"",IF(($A16+10)&lt;Setup!$B$6,"",IF(AND(Setup!$B$9="Mark as travel",OR(MOD(($A16+10)-Setup!$B$6+Setup!$B$17*1000,Setup!$B$17)=0,MOD(($A16+10)-Setup!$B$6+Setup!$B$17*1000,Setup!$B$17)=Setup!$B$15-1)),"T",IF(MOD(($A16+10)-Setup!$B$6+Setup!$B$17*1000,Setup!$B$17)&lt;Setup!$B$15,IF(MOD(($A16+10)-Setup!$B$6+Setup!$B$17*1000,Setup!$B$17)&lt;Setup!$B$11,"D","N"),IF(AND(Setup!$B$9="Take from R&amp;R",OR(MOD(($A16+10)-Setup!$B$6+Setup!$B$17*1000,Setup!$B$17)=Setup!$B$15,MOD(($A16+10)-Setup!$B$6+Setup!$B$17*1000,Setup!$B$17)=Setup!$B$17-1)),"T","R")))))</f>
      </c>
      <c r="M16" s="24">
        <f>IF(12&gt;DAY(EOMONTH($A16,0)),"",IF(($A16+11)&lt;Setup!$B$6,"",IF(AND(Setup!$B$9="Mark as travel",OR(MOD(($A16+11)-Setup!$B$6+Setup!$B$17*1000,Setup!$B$17)=0,MOD(($A16+11)-Setup!$B$6+Setup!$B$17*1000,Setup!$B$17)=Setup!$B$15-1)),"T",IF(MOD(($A16+11)-Setup!$B$6+Setup!$B$17*1000,Setup!$B$17)&lt;Setup!$B$15,IF(MOD(($A16+11)-Setup!$B$6+Setup!$B$17*1000,Setup!$B$17)&lt;Setup!$B$11,"D","N"),IF(AND(Setup!$B$9="Take from R&amp;R",OR(MOD(($A16+11)-Setup!$B$6+Setup!$B$17*1000,Setup!$B$17)=Setup!$B$15,MOD(($A16+11)-Setup!$B$6+Setup!$B$17*1000,Setup!$B$17)=Setup!$B$17-1)),"T","R")))))</f>
      </c>
      <c r="N16" s="24">
        <f>IF(13&gt;DAY(EOMONTH($A16,0)),"",IF(($A16+12)&lt;Setup!$B$6,"",IF(AND(Setup!$B$9="Mark as travel",OR(MOD(($A16+12)-Setup!$B$6+Setup!$B$17*1000,Setup!$B$17)=0,MOD(($A16+12)-Setup!$B$6+Setup!$B$17*1000,Setup!$B$17)=Setup!$B$15-1)),"T",IF(MOD(($A16+12)-Setup!$B$6+Setup!$B$17*1000,Setup!$B$17)&lt;Setup!$B$15,IF(MOD(($A16+12)-Setup!$B$6+Setup!$B$17*1000,Setup!$B$17)&lt;Setup!$B$11,"D","N"),IF(AND(Setup!$B$9="Take from R&amp;R",OR(MOD(($A16+12)-Setup!$B$6+Setup!$B$17*1000,Setup!$B$17)=Setup!$B$15,MOD(($A16+12)-Setup!$B$6+Setup!$B$17*1000,Setup!$B$17)=Setup!$B$17-1)),"T","R")))))</f>
      </c>
      <c r="O16" s="24">
        <f>IF(14&gt;DAY(EOMONTH($A16,0)),"",IF(($A16+13)&lt;Setup!$B$6,"",IF(AND(Setup!$B$9="Mark as travel",OR(MOD(($A16+13)-Setup!$B$6+Setup!$B$17*1000,Setup!$B$17)=0,MOD(($A16+13)-Setup!$B$6+Setup!$B$17*1000,Setup!$B$17)=Setup!$B$15-1)),"T",IF(MOD(($A16+13)-Setup!$B$6+Setup!$B$17*1000,Setup!$B$17)&lt;Setup!$B$15,IF(MOD(($A16+13)-Setup!$B$6+Setup!$B$17*1000,Setup!$B$17)&lt;Setup!$B$11,"D","N"),IF(AND(Setup!$B$9="Take from R&amp;R",OR(MOD(($A16+13)-Setup!$B$6+Setup!$B$17*1000,Setup!$B$17)=Setup!$B$15,MOD(($A16+13)-Setup!$B$6+Setup!$B$17*1000,Setup!$B$17)=Setup!$B$17-1)),"T","R")))))</f>
      </c>
      <c r="P16" s="24">
        <f>IF(15&gt;DAY(EOMONTH($A16,0)),"",IF(($A16+14)&lt;Setup!$B$6,"",IF(AND(Setup!$B$9="Mark as travel",OR(MOD(($A16+14)-Setup!$B$6+Setup!$B$17*1000,Setup!$B$17)=0,MOD(($A16+14)-Setup!$B$6+Setup!$B$17*1000,Setup!$B$17)=Setup!$B$15-1)),"T",IF(MOD(($A16+14)-Setup!$B$6+Setup!$B$17*1000,Setup!$B$17)&lt;Setup!$B$15,IF(MOD(($A16+14)-Setup!$B$6+Setup!$B$17*1000,Setup!$B$17)&lt;Setup!$B$11,"D","N"),IF(AND(Setup!$B$9="Take from R&amp;R",OR(MOD(($A16+14)-Setup!$B$6+Setup!$B$17*1000,Setup!$B$17)=Setup!$B$15,MOD(($A16+14)-Setup!$B$6+Setup!$B$17*1000,Setup!$B$17)=Setup!$B$17-1)),"T","R")))))</f>
      </c>
      <c r="Q16" s="24">
        <f>IF(16&gt;DAY(EOMONTH($A16,0)),"",IF(($A16+15)&lt;Setup!$B$6,"",IF(AND(Setup!$B$9="Mark as travel",OR(MOD(($A16+15)-Setup!$B$6+Setup!$B$17*1000,Setup!$B$17)=0,MOD(($A16+15)-Setup!$B$6+Setup!$B$17*1000,Setup!$B$17)=Setup!$B$15-1)),"T",IF(MOD(($A16+15)-Setup!$B$6+Setup!$B$17*1000,Setup!$B$17)&lt;Setup!$B$15,IF(MOD(($A16+15)-Setup!$B$6+Setup!$B$17*1000,Setup!$B$17)&lt;Setup!$B$11,"D","N"),IF(AND(Setup!$B$9="Take from R&amp;R",OR(MOD(($A16+15)-Setup!$B$6+Setup!$B$17*1000,Setup!$B$17)=Setup!$B$15,MOD(($A16+15)-Setup!$B$6+Setup!$B$17*1000,Setup!$B$17)=Setup!$B$17-1)),"T","R")))))</f>
      </c>
      <c r="R16" s="24">
        <f>IF(17&gt;DAY(EOMONTH($A16,0)),"",IF(($A16+16)&lt;Setup!$B$6,"",IF(AND(Setup!$B$9="Mark as travel",OR(MOD(($A16+16)-Setup!$B$6+Setup!$B$17*1000,Setup!$B$17)=0,MOD(($A16+16)-Setup!$B$6+Setup!$B$17*1000,Setup!$B$17)=Setup!$B$15-1)),"T",IF(MOD(($A16+16)-Setup!$B$6+Setup!$B$17*1000,Setup!$B$17)&lt;Setup!$B$15,IF(MOD(($A16+16)-Setup!$B$6+Setup!$B$17*1000,Setup!$B$17)&lt;Setup!$B$11,"D","N"),IF(AND(Setup!$B$9="Take from R&amp;R",OR(MOD(($A16+16)-Setup!$B$6+Setup!$B$17*1000,Setup!$B$17)=Setup!$B$15,MOD(($A16+16)-Setup!$B$6+Setup!$B$17*1000,Setup!$B$17)=Setup!$B$17-1)),"T","R")))))</f>
      </c>
      <c r="S16" s="24">
        <f>IF(18&gt;DAY(EOMONTH($A16,0)),"",IF(($A16+17)&lt;Setup!$B$6,"",IF(AND(Setup!$B$9="Mark as travel",OR(MOD(($A16+17)-Setup!$B$6+Setup!$B$17*1000,Setup!$B$17)=0,MOD(($A16+17)-Setup!$B$6+Setup!$B$17*1000,Setup!$B$17)=Setup!$B$15-1)),"T",IF(MOD(($A16+17)-Setup!$B$6+Setup!$B$17*1000,Setup!$B$17)&lt;Setup!$B$15,IF(MOD(($A16+17)-Setup!$B$6+Setup!$B$17*1000,Setup!$B$17)&lt;Setup!$B$11,"D","N"),IF(AND(Setup!$B$9="Take from R&amp;R",OR(MOD(($A16+17)-Setup!$B$6+Setup!$B$17*1000,Setup!$B$17)=Setup!$B$15,MOD(($A16+17)-Setup!$B$6+Setup!$B$17*1000,Setup!$B$17)=Setup!$B$17-1)),"T","R")))))</f>
      </c>
      <c r="T16" s="24">
        <f>IF(19&gt;DAY(EOMONTH($A16,0)),"",IF(($A16+18)&lt;Setup!$B$6,"",IF(AND(Setup!$B$9="Mark as travel",OR(MOD(($A16+18)-Setup!$B$6+Setup!$B$17*1000,Setup!$B$17)=0,MOD(($A16+18)-Setup!$B$6+Setup!$B$17*1000,Setup!$B$17)=Setup!$B$15-1)),"T",IF(MOD(($A16+18)-Setup!$B$6+Setup!$B$17*1000,Setup!$B$17)&lt;Setup!$B$15,IF(MOD(($A16+18)-Setup!$B$6+Setup!$B$17*1000,Setup!$B$17)&lt;Setup!$B$11,"D","N"),IF(AND(Setup!$B$9="Take from R&amp;R",OR(MOD(($A16+18)-Setup!$B$6+Setup!$B$17*1000,Setup!$B$17)=Setup!$B$15,MOD(($A16+18)-Setup!$B$6+Setup!$B$17*1000,Setup!$B$17)=Setup!$B$17-1)),"T","R")))))</f>
      </c>
      <c r="U16" s="24">
        <f>IF(20&gt;DAY(EOMONTH($A16,0)),"",IF(($A16+19)&lt;Setup!$B$6,"",IF(AND(Setup!$B$9="Mark as travel",OR(MOD(($A16+19)-Setup!$B$6+Setup!$B$17*1000,Setup!$B$17)=0,MOD(($A16+19)-Setup!$B$6+Setup!$B$17*1000,Setup!$B$17)=Setup!$B$15-1)),"T",IF(MOD(($A16+19)-Setup!$B$6+Setup!$B$17*1000,Setup!$B$17)&lt;Setup!$B$15,IF(MOD(($A16+19)-Setup!$B$6+Setup!$B$17*1000,Setup!$B$17)&lt;Setup!$B$11,"D","N"),IF(AND(Setup!$B$9="Take from R&amp;R",OR(MOD(($A16+19)-Setup!$B$6+Setup!$B$17*1000,Setup!$B$17)=Setup!$B$15,MOD(($A16+19)-Setup!$B$6+Setup!$B$17*1000,Setup!$B$17)=Setup!$B$17-1)),"T","R")))))</f>
      </c>
      <c r="V16" s="24">
        <f>IF(21&gt;DAY(EOMONTH($A16,0)),"",IF(($A16+20)&lt;Setup!$B$6,"",IF(AND(Setup!$B$9="Mark as travel",OR(MOD(($A16+20)-Setup!$B$6+Setup!$B$17*1000,Setup!$B$17)=0,MOD(($A16+20)-Setup!$B$6+Setup!$B$17*1000,Setup!$B$17)=Setup!$B$15-1)),"T",IF(MOD(($A16+20)-Setup!$B$6+Setup!$B$17*1000,Setup!$B$17)&lt;Setup!$B$15,IF(MOD(($A16+20)-Setup!$B$6+Setup!$B$17*1000,Setup!$B$17)&lt;Setup!$B$11,"D","N"),IF(AND(Setup!$B$9="Take from R&amp;R",OR(MOD(($A16+20)-Setup!$B$6+Setup!$B$17*1000,Setup!$B$17)=Setup!$B$15,MOD(($A16+20)-Setup!$B$6+Setup!$B$17*1000,Setup!$B$17)=Setup!$B$17-1)),"T","R")))))</f>
      </c>
      <c r="W16" s="24">
        <f>IF(22&gt;DAY(EOMONTH($A16,0)),"",IF(($A16+21)&lt;Setup!$B$6,"",IF(AND(Setup!$B$9="Mark as travel",OR(MOD(($A16+21)-Setup!$B$6+Setup!$B$17*1000,Setup!$B$17)=0,MOD(($A16+21)-Setup!$B$6+Setup!$B$17*1000,Setup!$B$17)=Setup!$B$15-1)),"T",IF(MOD(($A16+21)-Setup!$B$6+Setup!$B$17*1000,Setup!$B$17)&lt;Setup!$B$15,IF(MOD(($A16+21)-Setup!$B$6+Setup!$B$17*1000,Setup!$B$17)&lt;Setup!$B$11,"D","N"),IF(AND(Setup!$B$9="Take from R&amp;R",OR(MOD(($A16+21)-Setup!$B$6+Setup!$B$17*1000,Setup!$B$17)=Setup!$B$15,MOD(($A16+21)-Setup!$B$6+Setup!$B$17*1000,Setup!$B$17)=Setup!$B$17-1)),"T","R")))))</f>
      </c>
      <c r="X16" s="24">
        <f>IF(23&gt;DAY(EOMONTH($A16,0)),"",IF(($A16+22)&lt;Setup!$B$6,"",IF(AND(Setup!$B$9="Mark as travel",OR(MOD(($A16+22)-Setup!$B$6+Setup!$B$17*1000,Setup!$B$17)=0,MOD(($A16+22)-Setup!$B$6+Setup!$B$17*1000,Setup!$B$17)=Setup!$B$15-1)),"T",IF(MOD(($A16+22)-Setup!$B$6+Setup!$B$17*1000,Setup!$B$17)&lt;Setup!$B$15,IF(MOD(($A16+22)-Setup!$B$6+Setup!$B$17*1000,Setup!$B$17)&lt;Setup!$B$11,"D","N"),IF(AND(Setup!$B$9="Take from R&amp;R",OR(MOD(($A16+22)-Setup!$B$6+Setup!$B$17*1000,Setup!$B$17)=Setup!$B$15,MOD(($A16+22)-Setup!$B$6+Setup!$B$17*1000,Setup!$B$17)=Setup!$B$17-1)),"T","R")))))</f>
      </c>
      <c r="Y16" s="24">
        <f>IF(24&gt;DAY(EOMONTH($A16,0)),"",IF(($A16+23)&lt;Setup!$B$6,"",IF(AND(Setup!$B$9="Mark as travel",OR(MOD(($A16+23)-Setup!$B$6+Setup!$B$17*1000,Setup!$B$17)=0,MOD(($A16+23)-Setup!$B$6+Setup!$B$17*1000,Setup!$B$17)=Setup!$B$15-1)),"T",IF(MOD(($A16+23)-Setup!$B$6+Setup!$B$17*1000,Setup!$B$17)&lt;Setup!$B$15,IF(MOD(($A16+23)-Setup!$B$6+Setup!$B$17*1000,Setup!$B$17)&lt;Setup!$B$11,"D","N"),IF(AND(Setup!$B$9="Take from R&amp;R",OR(MOD(($A16+23)-Setup!$B$6+Setup!$B$17*1000,Setup!$B$17)=Setup!$B$15,MOD(($A16+23)-Setup!$B$6+Setup!$B$17*1000,Setup!$B$17)=Setup!$B$17-1)),"T","R")))))</f>
      </c>
      <c r="Z16" s="24">
        <f>IF(25&gt;DAY(EOMONTH($A16,0)),"",IF(($A16+24)&lt;Setup!$B$6,"",IF(AND(Setup!$B$9="Mark as travel",OR(MOD(($A16+24)-Setup!$B$6+Setup!$B$17*1000,Setup!$B$17)=0,MOD(($A16+24)-Setup!$B$6+Setup!$B$17*1000,Setup!$B$17)=Setup!$B$15-1)),"T",IF(MOD(($A16+24)-Setup!$B$6+Setup!$B$17*1000,Setup!$B$17)&lt;Setup!$B$15,IF(MOD(($A16+24)-Setup!$B$6+Setup!$B$17*1000,Setup!$B$17)&lt;Setup!$B$11,"D","N"),IF(AND(Setup!$B$9="Take from R&amp;R",OR(MOD(($A16+24)-Setup!$B$6+Setup!$B$17*1000,Setup!$B$17)=Setup!$B$15,MOD(($A16+24)-Setup!$B$6+Setup!$B$17*1000,Setup!$B$17)=Setup!$B$17-1)),"T","R")))))</f>
      </c>
      <c r="AA16" s="24">
        <f>IF(26&gt;DAY(EOMONTH($A16,0)),"",IF(($A16+25)&lt;Setup!$B$6,"",IF(AND(Setup!$B$9="Mark as travel",OR(MOD(($A16+25)-Setup!$B$6+Setup!$B$17*1000,Setup!$B$17)=0,MOD(($A16+25)-Setup!$B$6+Setup!$B$17*1000,Setup!$B$17)=Setup!$B$15-1)),"T",IF(MOD(($A16+25)-Setup!$B$6+Setup!$B$17*1000,Setup!$B$17)&lt;Setup!$B$15,IF(MOD(($A16+25)-Setup!$B$6+Setup!$B$17*1000,Setup!$B$17)&lt;Setup!$B$11,"D","N"),IF(AND(Setup!$B$9="Take from R&amp;R",OR(MOD(($A16+25)-Setup!$B$6+Setup!$B$17*1000,Setup!$B$17)=Setup!$B$15,MOD(($A16+25)-Setup!$B$6+Setup!$B$17*1000,Setup!$B$17)=Setup!$B$17-1)),"T","R")))))</f>
      </c>
      <c r="AB16" s="24">
        <f>IF(27&gt;DAY(EOMONTH($A16,0)),"",IF(($A16+26)&lt;Setup!$B$6,"",IF(AND(Setup!$B$9="Mark as travel",OR(MOD(($A16+26)-Setup!$B$6+Setup!$B$17*1000,Setup!$B$17)=0,MOD(($A16+26)-Setup!$B$6+Setup!$B$17*1000,Setup!$B$17)=Setup!$B$15-1)),"T",IF(MOD(($A16+26)-Setup!$B$6+Setup!$B$17*1000,Setup!$B$17)&lt;Setup!$B$15,IF(MOD(($A16+26)-Setup!$B$6+Setup!$B$17*1000,Setup!$B$17)&lt;Setup!$B$11,"D","N"),IF(AND(Setup!$B$9="Take from R&amp;R",OR(MOD(($A16+26)-Setup!$B$6+Setup!$B$17*1000,Setup!$B$17)=Setup!$B$15,MOD(($A16+26)-Setup!$B$6+Setup!$B$17*1000,Setup!$B$17)=Setup!$B$17-1)),"T","R")))))</f>
      </c>
      <c r="AC16" s="24">
        <f>IF(28&gt;DAY(EOMONTH($A16,0)),"",IF(($A16+27)&lt;Setup!$B$6,"",IF(AND(Setup!$B$9="Mark as travel",OR(MOD(($A16+27)-Setup!$B$6+Setup!$B$17*1000,Setup!$B$17)=0,MOD(($A16+27)-Setup!$B$6+Setup!$B$17*1000,Setup!$B$17)=Setup!$B$15-1)),"T",IF(MOD(($A16+27)-Setup!$B$6+Setup!$B$17*1000,Setup!$B$17)&lt;Setup!$B$15,IF(MOD(($A16+27)-Setup!$B$6+Setup!$B$17*1000,Setup!$B$17)&lt;Setup!$B$11,"D","N"),IF(AND(Setup!$B$9="Take from R&amp;R",OR(MOD(($A16+27)-Setup!$B$6+Setup!$B$17*1000,Setup!$B$17)=Setup!$B$15,MOD(($A16+27)-Setup!$B$6+Setup!$B$17*1000,Setup!$B$17)=Setup!$B$17-1)),"T","R")))))</f>
      </c>
      <c r="AD16" s="24">
        <f>IF(29&gt;DAY(EOMONTH($A16,0)),"",IF(($A16+28)&lt;Setup!$B$6,"",IF(AND(Setup!$B$9="Mark as travel",OR(MOD(($A16+28)-Setup!$B$6+Setup!$B$17*1000,Setup!$B$17)=0,MOD(($A16+28)-Setup!$B$6+Setup!$B$17*1000,Setup!$B$17)=Setup!$B$15-1)),"T",IF(MOD(($A16+28)-Setup!$B$6+Setup!$B$17*1000,Setup!$B$17)&lt;Setup!$B$15,IF(MOD(($A16+28)-Setup!$B$6+Setup!$B$17*1000,Setup!$B$17)&lt;Setup!$B$11,"D","N"),IF(AND(Setup!$B$9="Take from R&amp;R",OR(MOD(($A16+28)-Setup!$B$6+Setup!$B$17*1000,Setup!$B$17)=Setup!$B$15,MOD(($A16+28)-Setup!$B$6+Setup!$B$17*1000,Setup!$B$17)=Setup!$B$17-1)),"T","R")))))</f>
      </c>
      <c r="AE16" s="24">
        <f>IF(30&gt;DAY(EOMONTH($A16,0)),"",IF(($A16+29)&lt;Setup!$B$6,"",IF(AND(Setup!$B$9="Mark as travel",OR(MOD(($A16+29)-Setup!$B$6+Setup!$B$17*1000,Setup!$B$17)=0,MOD(($A16+29)-Setup!$B$6+Setup!$B$17*1000,Setup!$B$17)=Setup!$B$15-1)),"T",IF(MOD(($A16+29)-Setup!$B$6+Setup!$B$17*1000,Setup!$B$17)&lt;Setup!$B$15,IF(MOD(($A16+29)-Setup!$B$6+Setup!$B$17*1000,Setup!$B$17)&lt;Setup!$B$11,"D","N"),IF(AND(Setup!$B$9="Take from R&amp;R",OR(MOD(($A16+29)-Setup!$B$6+Setup!$B$17*1000,Setup!$B$17)=Setup!$B$15,MOD(($A16+29)-Setup!$B$6+Setup!$B$17*1000,Setup!$B$17)=Setup!$B$17-1)),"T","R")))))</f>
      </c>
      <c r="AF16" s="24">
        <f>IF(31&gt;DAY(EOMONTH($A16,0)),"",IF(($A16+30)&lt;Setup!$B$6,"",IF(AND(Setup!$B$9="Mark as travel",OR(MOD(($A16+30)-Setup!$B$6+Setup!$B$17*1000,Setup!$B$17)=0,MOD(($A16+30)-Setup!$B$6+Setup!$B$17*1000,Setup!$B$17)=Setup!$B$15-1)),"T",IF(MOD(($A16+30)-Setup!$B$6+Setup!$B$17*1000,Setup!$B$17)&lt;Setup!$B$15,IF(MOD(($A16+30)-Setup!$B$6+Setup!$B$17*1000,Setup!$B$17)&lt;Setup!$B$11,"D","N"),IF(AND(Setup!$B$9="Take from R&amp;R",OR(MOD(($A16+30)-Setup!$B$6+Setup!$B$17*1000,Setup!$B$17)=Setup!$B$15,MOD(($A16+30)-Setup!$B$6+Setup!$B$17*1000,Setup!$B$17)=Setup!$B$17-1)),"T","R")))))</f>
      </c>
      <c r="AG16" s="16">
        <f>IF(EOMONTH($A16,0)&lt;Setup!$B$6,0,INT((EOMONTH($A16,0)-Setup!$B$6)/Setup!$B$17)-ROUNDUP((MAX($A16,Setup!$B$6)-Setup!$B$6)/Setup!$B$17,0)+1)</f>
      </c>
      <c r="AH16" s="16">
        <f>COUNTIF(B16:AF16,"D")+COUNTIF(B16:AF16,"N")</f>
      </c>
      <c r="AI16" s="16">
        <f>COUNTIF(B16:AF16,"T")</f>
      </c>
      <c r="AJ16" s="16">
        <f>COUNTIF(B16:AF16,"R")</f>
      </c>
    </row>
    <row r="17" ht="20" customHeight="1" spans="1:36" x14ac:dyDescent="0.25">
      <c r="A17" s="23">
        <f>EDATE(Setup!$B$12,10)</f>
      </c>
      <c r="B17" s="24">
        <f>IF(1&gt;DAY(EOMONTH($A17,0)),"",IF(($A17+0)&lt;Setup!$B$6,"",IF(AND(Setup!$B$9="Mark as travel",OR(MOD(($A17+0)-Setup!$B$6+Setup!$B$17*1000,Setup!$B$17)=0,MOD(($A17+0)-Setup!$B$6+Setup!$B$17*1000,Setup!$B$17)=Setup!$B$15-1)),"T",IF(MOD(($A17+0)-Setup!$B$6+Setup!$B$17*1000,Setup!$B$17)&lt;Setup!$B$15,IF(MOD(($A17+0)-Setup!$B$6+Setup!$B$17*1000,Setup!$B$17)&lt;Setup!$B$11,"D","N"),IF(AND(Setup!$B$9="Take from R&amp;R",OR(MOD(($A17+0)-Setup!$B$6+Setup!$B$17*1000,Setup!$B$17)=Setup!$B$15,MOD(($A17+0)-Setup!$B$6+Setup!$B$17*1000,Setup!$B$17)=Setup!$B$17-1)),"T","R")))))</f>
      </c>
      <c r="C17" s="24">
        <f>IF(2&gt;DAY(EOMONTH($A17,0)),"",IF(($A17+1)&lt;Setup!$B$6,"",IF(AND(Setup!$B$9="Mark as travel",OR(MOD(($A17+1)-Setup!$B$6+Setup!$B$17*1000,Setup!$B$17)=0,MOD(($A17+1)-Setup!$B$6+Setup!$B$17*1000,Setup!$B$17)=Setup!$B$15-1)),"T",IF(MOD(($A17+1)-Setup!$B$6+Setup!$B$17*1000,Setup!$B$17)&lt;Setup!$B$15,IF(MOD(($A17+1)-Setup!$B$6+Setup!$B$17*1000,Setup!$B$17)&lt;Setup!$B$11,"D","N"),IF(AND(Setup!$B$9="Take from R&amp;R",OR(MOD(($A17+1)-Setup!$B$6+Setup!$B$17*1000,Setup!$B$17)=Setup!$B$15,MOD(($A17+1)-Setup!$B$6+Setup!$B$17*1000,Setup!$B$17)=Setup!$B$17-1)),"T","R")))))</f>
      </c>
      <c r="D17" s="24">
        <f>IF(3&gt;DAY(EOMONTH($A17,0)),"",IF(($A17+2)&lt;Setup!$B$6,"",IF(AND(Setup!$B$9="Mark as travel",OR(MOD(($A17+2)-Setup!$B$6+Setup!$B$17*1000,Setup!$B$17)=0,MOD(($A17+2)-Setup!$B$6+Setup!$B$17*1000,Setup!$B$17)=Setup!$B$15-1)),"T",IF(MOD(($A17+2)-Setup!$B$6+Setup!$B$17*1000,Setup!$B$17)&lt;Setup!$B$15,IF(MOD(($A17+2)-Setup!$B$6+Setup!$B$17*1000,Setup!$B$17)&lt;Setup!$B$11,"D","N"),IF(AND(Setup!$B$9="Take from R&amp;R",OR(MOD(($A17+2)-Setup!$B$6+Setup!$B$17*1000,Setup!$B$17)=Setup!$B$15,MOD(($A17+2)-Setup!$B$6+Setup!$B$17*1000,Setup!$B$17)=Setup!$B$17-1)),"T","R")))))</f>
      </c>
      <c r="E17" s="24">
        <f>IF(4&gt;DAY(EOMONTH($A17,0)),"",IF(($A17+3)&lt;Setup!$B$6,"",IF(AND(Setup!$B$9="Mark as travel",OR(MOD(($A17+3)-Setup!$B$6+Setup!$B$17*1000,Setup!$B$17)=0,MOD(($A17+3)-Setup!$B$6+Setup!$B$17*1000,Setup!$B$17)=Setup!$B$15-1)),"T",IF(MOD(($A17+3)-Setup!$B$6+Setup!$B$17*1000,Setup!$B$17)&lt;Setup!$B$15,IF(MOD(($A17+3)-Setup!$B$6+Setup!$B$17*1000,Setup!$B$17)&lt;Setup!$B$11,"D","N"),IF(AND(Setup!$B$9="Take from R&amp;R",OR(MOD(($A17+3)-Setup!$B$6+Setup!$B$17*1000,Setup!$B$17)=Setup!$B$15,MOD(($A17+3)-Setup!$B$6+Setup!$B$17*1000,Setup!$B$17)=Setup!$B$17-1)),"T","R")))))</f>
      </c>
      <c r="F17" s="24">
        <f>IF(5&gt;DAY(EOMONTH($A17,0)),"",IF(($A17+4)&lt;Setup!$B$6,"",IF(AND(Setup!$B$9="Mark as travel",OR(MOD(($A17+4)-Setup!$B$6+Setup!$B$17*1000,Setup!$B$17)=0,MOD(($A17+4)-Setup!$B$6+Setup!$B$17*1000,Setup!$B$17)=Setup!$B$15-1)),"T",IF(MOD(($A17+4)-Setup!$B$6+Setup!$B$17*1000,Setup!$B$17)&lt;Setup!$B$15,IF(MOD(($A17+4)-Setup!$B$6+Setup!$B$17*1000,Setup!$B$17)&lt;Setup!$B$11,"D","N"),IF(AND(Setup!$B$9="Take from R&amp;R",OR(MOD(($A17+4)-Setup!$B$6+Setup!$B$17*1000,Setup!$B$17)=Setup!$B$15,MOD(($A17+4)-Setup!$B$6+Setup!$B$17*1000,Setup!$B$17)=Setup!$B$17-1)),"T","R")))))</f>
      </c>
      <c r="G17" s="24">
        <f>IF(6&gt;DAY(EOMONTH($A17,0)),"",IF(($A17+5)&lt;Setup!$B$6,"",IF(AND(Setup!$B$9="Mark as travel",OR(MOD(($A17+5)-Setup!$B$6+Setup!$B$17*1000,Setup!$B$17)=0,MOD(($A17+5)-Setup!$B$6+Setup!$B$17*1000,Setup!$B$17)=Setup!$B$15-1)),"T",IF(MOD(($A17+5)-Setup!$B$6+Setup!$B$17*1000,Setup!$B$17)&lt;Setup!$B$15,IF(MOD(($A17+5)-Setup!$B$6+Setup!$B$17*1000,Setup!$B$17)&lt;Setup!$B$11,"D","N"),IF(AND(Setup!$B$9="Take from R&amp;R",OR(MOD(($A17+5)-Setup!$B$6+Setup!$B$17*1000,Setup!$B$17)=Setup!$B$15,MOD(($A17+5)-Setup!$B$6+Setup!$B$17*1000,Setup!$B$17)=Setup!$B$17-1)),"T","R")))))</f>
      </c>
      <c r="H17" s="24">
        <f>IF(7&gt;DAY(EOMONTH($A17,0)),"",IF(($A17+6)&lt;Setup!$B$6,"",IF(AND(Setup!$B$9="Mark as travel",OR(MOD(($A17+6)-Setup!$B$6+Setup!$B$17*1000,Setup!$B$17)=0,MOD(($A17+6)-Setup!$B$6+Setup!$B$17*1000,Setup!$B$17)=Setup!$B$15-1)),"T",IF(MOD(($A17+6)-Setup!$B$6+Setup!$B$17*1000,Setup!$B$17)&lt;Setup!$B$15,IF(MOD(($A17+6)-Setup!$B$6+Setup!$B$17*1000,Setup!$B$17)&lt;Setup!$B$11,"D","N"),IF(AND(Setup!$B$9="Take from R&amp;R",OR(MOD(($A17+6)-Setup!$B$6+Setup!$B$17*1000,Setup!$B$17)=Setup!$B$15,MOD(($A17+6)-Setup!$B$6+Setup!$B$17*1000,Setup!$B$17)=Setup!$B$17-1)),"T","R")))))</f>
      </c>
      <c r="I17" s="24">
        <f>IF(8&gt;DAY(EOMONTH($A17,0)),"",IF(($A17+7)&lt;Setup!$B$6,"",IF(AND(Setup!$B$9="Mark as travel",OR(MOD(($A17+7)-Setup!$B$6+Setup!$B$17*1000,Setup!$B$17)=0,MOD(($A17+7)-Setup!$B$6+Setup!$B$17*1000,Setup!$B$17)=Setup!$B$15-1)),"T",IF(MOD(($A17+7)-Setup!$B$6+Setup!$B$17*1000,Setup!$B$17)&lt;Setup!$B$15,IF(MOD(($A17+7)-Setup!$B$6+Setup!$B$17*1000,Setup!$B$17)&lt;Setup!$B$11,"D","N"),IF(AND(Setup!$B$9="Take from R&amp;R",OR(MOD(($A17+7)-Setup!$B$6+Setup!$B$17*1000,Setup!$B$17)=Setup!$B$15,MOD(($A17+7)-Setup!$B$6+Setup!$B$17*1000,Setup!$B$17)=Setup!$B$17-1)),"T","R")))))</f>
      </c>
      <c r="J17" s="24">
        <f>IF(9&gt;DAY(EOMONTH($A17,0)),"",IF(($A17+8)&lt;Setup!$B$6,"",IF(AND(Setup!$B$9="Mark as travel",OR(MOD(($A17+8)-Setup!$B$6+Setup!$B$17*1000,Setup!$B$17)=0,MOD(($A17+8)-Setup!$B$6+Setup!$B$17*1000,Setup!$B$17)=Setup!$B$15-1)),"T",IF(MOD(($A17+8)-Setup!$B$6+Setup!$B$17*1000,Setup!$B$17)&lt;Setup!$B$15,IF(MOD(($A17+8)-Setup!$B$6+Setup!$B$17*1000,Setup!$B$17)&lt;Setup!$B$11,"D","N"),IF(AND(Setup!$B$9="Take from R&amp;R",OR(MOD(($A17+8)-Setup!$B$6+Setup!$B$17*1000,Setup!$B$17)=Setup!$B$15,MOD(($A17+8)-Setup!$B$6+Setup!$B$17*1000,Setup!$B$17)=Setup!$B$17-1)),"T","R")))))</f>
      </c>
      <c r="K17" s="24">
        <f>IF(10&gt;DAY(EOMONTH($A17,0)),"",IF(($A17+9)&lt;Setup!$B$6,"",IF(AND(Setup!$B$9="Mark as travel",OR(MOD(($A17+9)-Setup!$B$6+Setup!$B$17*1000,Setup!$B$17)=0,MOD(($A17+9)-Setup!$B$6+Setup!$B$17*1000,Setup!$B$17)=Setup!$B$15-1)),"T",IF(MOD(($A17+9)-Setup!$B$6+Setup!$B$17*1000,Setup!$B$17)&lt;Setup!$B$15,IF(MOD(($A17+9)-Setup!$B$6+Setup!$B$17*1000,Setup!$B$17)&lt;Setup!$B$11,"D","N"),IF(AND(Setup!$B$9="Take from R&amp;R",OR(MOD(($A17+9)-Setup!$B$6+Setup!$B$17*1000,Setup!$B$17)=Setup!$B$15,MOD(($A17+9)-Setup!$B$6+Setup!$B$17*1000,Setup!$B$17)=Setup!$B$17-1)),"T","R")))))</f>
      </c>
      <c r="L17" s="24">
        <f>IF(11&gt;DAY(EOMONTH($A17,0)),"",IF(($A17+10)&lt;Setup!$B$6,"",IF(AND(Setup!$B$9="Mark as travel",OR(MOD(($A17+10)-Setup!$B$6+Setup!$B$17*1000,Setup!$B$17)=0,MOD(($A17+10)-Setup!$B$6+Setup!$B$17*1000,Setup!$B$17)=Setup!$B$15-1)),"T",IF(MOD(($A17+10)-Setup!$B$6+Setup!$B$17*1000,Setup!$B$17)&lt;Setup!$B$15,IF(MOD(($A17+10)-Setup!$B$6+Setup!$B$17*1000,Setup!$B$17)&lt;Setup!$B$11,"D","N"),IF(AND(Setup!$B$9="Take from R&amp;R",OR(MOD(($A17+10)-Setup!$B$6+Setup!$B$17*1000,Setup!$B$17)=Setup!$B$15,MOD(($A17+10)-Setup!$B$6+Setup!$B$17*1000,Setup!$B$17)=Setup!$B$17-1)),"T","R")))))</f>
      </c>
      <c r="M17" s="24">
        <f>IF(12&gt;DAY(EOMONTH($A17,0)),"",IF(($A17+11)&lt;Setup!$B$6,"",IF(AND(Setup!$B$9="Mark as travel",OR(MOD(($A17+11)-Setup!$B$6+Setup!$B$17*1000,Setup!$B$17)=0,MOD(($A17+11)-Setup!$B$6+Setup!$B$17*1000,Setup!$B$17)=Setup!$B$15-1)),"T",IF(MOD(($A17+11)-Setup!$B$6+Setup!$B$17*1000,Setup!$B$17)&lt;Setup!$B$15,IF(MOD(($A17+11)-Setup!$B$6+Setup!$B$17*1000,Setup!$B$17)&lt;Setup!$B$11,"D","N"),IF(AND(Setup!$B$9="Take from R&amp;R",OR(MOD(($A17+11)-Setup!$B$6+Setup!$B$17*1000,Setup!$B$17)=Setup!$B$15,MOD(($A17+11)-Setup!$B$6+Setup!$B$17*1000,Setup!$B$17)=Setup!$B$17-1)),"T","R")))))</f>
      </c>
      <c r="N17" s="24">
        <f>IF(13&gt;DAY(EOMONTH($A17,0)),"",IF(($A17+12)&lt;Setup!$B$6,"",IF(AND(Setup!$B$9="Mark as travel",OR(MOD(($A17+12)-Setup!$B$6+Setup!$B$17*1000,Setup!$B$17)=0,MOD(($A17+12)-Setup!$B$6+Setup!$B$17*1000,Setup!$B$17)=Setup!$B$15-1)),"T",IF(MOD(($A17+12)-Setup!$B$6+Setup!$B$17*1000,Setup!$B$17)&lt;Setup!$B$15,IF(MOD(($A17+12)-Setup!$B$6+Setup!$B$17*1000,Setup!$B$17)&lt;Setup!$B$11,"D","N"),IF(AND(Setup!$B$9="Take from R&amp;R",OR(MOD(($A17+12)-Setup!$B$6+Setup!$B$17*1000,Setup!$B$17)=Setup!$B$15,MOD(($A17+12)-Setup!$B$6+Setup!$B$17*1000,Setup!$B$17)=Setup!$B$17-1)),"T","R")))))</f>
      </c>
      <c r="O17" s="24">
        <f>IF(14&gt;DAY(EOMONTH($A17,0)),"",IF(($A17+13)&lt;Setup!$B$6,"",IF(AND(Setup!$B$9="Mark as travel",OR(MOD(($A17+13)-Setup!$B$6+Setup!$B$17*1000,Setup!$B$17)=0,MOD(($A17+13)-Setup!$B$6+Setup!$B$17*1000,Setup!$B$17)=Setup!$B$15-1)),"T",IF(MOD(($A17+13)-Setup!$B$6+Setup!$B$17*1000,Setup!$B$17)&lt;Setup!$B$15,IF(MOD(($A17+13)-Setup!$B$6+Setup!$B$17*1000,Setup!$B$17)&lt;Setup!$B$11,"D","N"),IF(AND(Setup!$B$9="Take from R&amp;R",OR(MOD(($A17+13)-Setup!$B$6+Setup!$B$17*1000,Setup!$B$17)=Setup!$B$15,MOD(($A17+13)-Setup!$B$6+Setup!$B$17*1000,Setup!$B$17)=Setup!$B$17-1)),"T","R")))))</f>
      </c>
      <c r="P17" s="24">
        <f>IF(15&gt;DAY(EOMONTH($A17,0)),"",IF(($A17+14)&lt;Setup!$B$6,"",IF(AND(Setup!$B$9="Mark as travel",OR(MOD(($A17+14)-Setup!$B$6+Setup!$B$17*1000,Setup!$B$17)=0,MOD(($A17+14)-Setup!$B$6+Setup!$B$17*1000,Setup!$B$17)=Setup!$B$15-1)),"T",IF(MOD(($A17+14)-Setup!$B$6+Setup!$B$17*1000,Setup!$B$17)&lt;Setup!$B$15,IF(MOD(($A17+14)-Setup!$B$6+Setup!$B$17*1000,Setup!$B$17)&lt;Setup!$B$11,"D","N"),IF(AND(Setup!$B$9="Take from R&amp;R",OR(MOD(($A17+14)-Setup!$B$6+Setup!$B$17*1000,Setup!$B$17)=Setup!$B$15,MOD(($A17+14)-Setup!$B$6+Setup!$B$17*1000,Setup!$B$17)=Setup!$B$17-1)),"T","R")))))</f>
      </c>
      <c r="Q17" s="24">
        <f>IF(16&gt;DAY(EOMONTH($A17,0)),"",IF(($A17+15)&lt;Setup!$B$6,"",IF(AND(Setup!$B$9="Mark as travel",OR(MOD(($A17+15)-Setup!$B$6+Setup!$B$17*1000,Setup!$B$17)=0,MOD(($A17+15)-Setup!$B$6+Setup!$B$17*1000,Setup!$B$17)=Setup!$B$15-1)),"T",IF(MOD(($A17+15)-Setup!$B$6+Setup!$B$17*1000,Setup!$B$17)&lt;Setup!$B$15,IF(MOD(($A17+15)-Setup!$B$6+Setup!$B$17*1000,Setup!$B$17)&lt;Setup!$B$11,"D","N"),IF(AND(Setup!$B$9="Take from R&amp;R",OR(MOD(($A17+15)-Setup!$B$6+Setup!$B$17*1000,Setup!$B$17)=Setup!$B$15,MOD(($A17+15)-Setup!$B$6+Setup!$B$17*1000,Setup!$B$17)=Setup!$B$17-1)),"T","R")))))</f>
      </c>
      <c r="R17" s="24">
        <f>IF(17&gt;DAY(EOMONTH($A17,0)),"",IF(($A17+16)&lt;Setup!$B$6,"",IF(AND(Setup!$B$9="Mark as travel",OR(MOD(($A17+16)-Setup!$B$6+Setup!$B$17*1000,Setup!$B$17)=0,MOD(($A17+16)-Setup!$B$6+Setup!$B$17*1000,Setup!$B$17)=Setup!$B$15-1)),"T",IF(MOD(($A17+16)-Setup!$B$6+Setup!$B$17*1000,Setup!$B$17)&lt;Setup!$B$15,IF(MOD(($A17+16)-Setup!$B$6+Setup!$B$17*1000,Setup!$B$17)&lt;Setup!$B$11,"D","N"),IF(AND(Setup!$B$9="Take from R&amp;R",OR(MOD(($A17+16)-Setup!$B$6+Setup!$B$17*1000,Setup!$B$17)=Setup!$B$15,MOD(($A17+16)-Setup!$B$6+Setup!$B$17*1000,Setup!$B$17)=Setup!$B$17-1)),"T","R")))))</f>
      </c>
      <c r="S17" s="24">
        <f>IF(18&gt;DAY(EOMONTH($A17,0)),"",IF(($A17+17)&lt;Setup!$B$6,"",IF(AND(Setup!$B$9="Mark as travel",OR(MOD(($A17+17)-Setup!$B$6+Setup!$B$17*1000,Setup!$B$17)=0,MOD(($A17+17)-Setup!$B$6+Setup!$B$17*1000,Setup!$B$17)=Setup!$B$15-1)),"T",IF(MOD(($A17+17)-Setup!$B$6+Setup!$B$17*1000,Setup!$B$17)&lt;Setup!$B$15,IF(MOD(($A17+17)-Setup!$B$6+Setup!$B$17*1000,Setup!$B$17)&lt;Setup!$B$11,"D","N"),IF(AND(Setup!$B$9="Take from R&amp;R",OR(MOD(($A17+17)-Setup!$B$6+Setup!$B$17*1000,Setup!$B$17)=Setup!$B$15,MOD(($A17+17)-Setup!$B$6+Setup!$B$17*1000,Setup!$B$17)=Setup!$B$17-1)),"T","R")))))</f>
      </c>
      <c r="T17" s="24">
        <f>IF(19&gt;DAY(EOMONTH($A17,0)),"",IF(($A17+18)&lt;Setup!$B$6,"",IF(AND(Setup!$B$9="Mark as travel",OR(MOD(($A17+18)-Setup!$B$6+Setup!$B$17*1000,Setup!$B$17)=0,MOD(($A17+18)-Setup!$B$6+Setup!$B$17*1000,Setup!$B$17)=Setup!$B$15-1)),"T",IF(MOD(($A17+18)-Setup!$B$6+Setup!$B$17*1000,Setup!$B$17)&lt;Setup!$B$15,IF(MOD(($A17+18)-Setup!$B$6+Setup!$B$17*1000,Setup!$B$17)&lt;Setup!$B$11,"D","N"),IF(AND(Setup!$B$9="Take from R&amp;R",OR(MOD(($A17+18)-Setup!$B$6+Setup!$B$17*1000,Setup!$B$17)=Setup!$B$15,MOD(($A17+18)-Setup!$B$6+Setup!$B$17*1000,Setup!$B$17)=Setup!$B$17-1)),"T","R")))))</f>
      </c>
      <c r="U17" s="24">
        <f>IF(20&gt;DAY(EOMONTH($A17,0)),"",IF(($A17+19)&lt;Setup!$B$6,"",IF(AND(Setup!$B$9="Mark as travel",OR(MOD(($A17+19)-Setup!$B$6+Setup!$B$17*1000,Setup!$B$17)=0,MOD(($A17+19)-Setup!$B$6+Setup!$B$17*1000,Setup!$B$17)=Setup!$B$15-1)),"T",IF(MOD(($A17+19)-Setup!$B$6+Setup!$B$17*1000,Setup!$B$17)&lt;Setup!$B$15,IF(MOD(($A17+19)-Setup!$B$6+Setup!$B$17*1000,Setup!$B$17)&lt;Setup!$B$11,"D","N"),IF(AND(Setup!$B$9="Take from R&amp;R",OR(MOD(($A17+19)-Setup!$B$6+Setup!$B$17*1000,Setup!$B$17)=Setup!$B$15,MOD(($A17+19)-Setup!$B$6+Setup!$B$17*1000,Setup!$B$17)=Setup!$B$17-1)),"T","R")))))</f>
      </c>
      <c r="V17" s="24">
        <f>IF(21&gt;DAY(EOMONTH($A17,0)),"",IF(($A17+20)&lt;Setup!$B$6,"",IF(AND(Setup!$B$9="Mark as travel",OR(MOD(($A17+20)-Setup!$B$6+Setup!$B$17*1000,Setup!$B$17)=0,MOD(($A17+20)-Setup!$B$6+Setup!$B$17*1000,Setup!$B$17)=Setup!$B$15-1)),"T",IF(MOD(($A17+20)-Setup!$B$6+Setup!$B$17*1000,Setup!$B$17)&lt;Setup!$B$15,IF(MOD(($A17+20)-Setup!$B$6+Setup!$B$17*1000,Setup!$B$17)&lt;Setup!$B$11,"D","N"),IF(AND(Setup!$B$9="Take from R&amp;R",OR(MOD(($A17+20)-Setup!$B$6+Setup!$B$17*1000,Setup!$B$17)=Setup!$B$15,MOD(($A17+20)-Setup!$B$6+Setup!$B$17*1000,Setup!$B$17)=Setup!$B$17-1)),"T","R")))))</f>
      </c>
      <c r="W17" s="24">
        <f>IF(22&gt;DAY(EOMONTH($A17,0)),"",IF(($A17+21)&lt;Setup!$B$6,"",IF(AND(Setup!$B$9="Mark as travel",OR(MOD(($A17+21)-Setup!$B$6+Setup!$B$17*1000,Setup!$B$17)=0,MOD(($A17+21)-Setup!$B$6+Setup!$B$17*1000,Setup!$B$17)=Setup!$B$15-1)),"T",IF(MOD(($A17+21)-Setup!$B$6+Setup!$B$17*1000,Setup!$B$17)&lt;Setup!$B$15,IF(MOD(($A17+21)-Setup!$B$6+Setup!$B$17*1000,Setup!$B$17)&lt;Setup!$B$11,"D","N"),IF(AND(Setup!$B$9="Take from R&amp;R",OR(MOD(($A17+21)-Setup!$B$6+Setup!$B$17*1000,Setup!$B$17)=Setup!$B$15,MOD(($A17+21)-Setup!$B$6+Setup!$B$17*1000,Setup!$B$17)=Setup!$B$17-1)),"T","R")))))</f>
      </c>
      <c r="X17" s="24">
        <f>IF(23&gt;DAY(EOMONTH($A17,0)),"",IF(($A17+22)&lt;Setup!$B$6,"",IF(AND(Setup!$B$9="Mark as travel",OR(MOD(($A17+22)-Setup!$B$6+Setup!$B$17*1000,Setup!$B$17)=0,MOD(($A17+22)-Setup!$B$6+Setup!$B$17*1000,Setup!$B$17)=Setup!$B$15-1)),"T",IF(MOD(($A17+22)-Setup!$B$6+Setup!$B$17*1000,Setup!$B$17)&lt;Setup!$B$15,IF(MOD(($A17+22)-Setup!$B$6+Setup!$B$17*1000,Setup!$B$17)&lt;Setup!$B$11,"D","N"),IF(AND(Setup!$B$9="Take from R&amp;R",OR(MOD(($A17+22)-Setup!$B$6+Setup!$B$17*1000,Setup!$B$17)=Setup!$B$15,MOD(($A17+22)-Setup!$B$6+Setup!$B$17*1000,Setup!$B$17)=Setup!$B$17-1)),"T","R")))))</f>
      </c>
      <c r="Y17" s="24">
        <f>IF(24&gt;DAY(EOMONTH($A17,0)),"",IF(($A17+23)&lt;Setup!$B$6,"",IF(AND(Setup!$B$9="Mark as travel",OR(MOD(($A17+23)-Setup!$B$6+Setup!$B$17*1000,Setup!$B$17)=0,MOD(($A17+23)-Setup!$B$6+Setup!$B$17*1000,Setup!$B$17)=Setup!$B$15-1)),"T",IF(MOD(($A17+23)-Setup!$B$6+Setup!$B$17*1000,Setup!$B$17)&lt;Setup!$B$15,IF(MOD(($A17+23)-Setup!$B$6+Setup!$B$17*1000,Setup!$B$17)&lt;Setup!$B$11,"D","N"),IF(AND(Setup!$B$9="Take from R&amp;R",OR(MOD(($A17+23)-Setup!$B$6+Setup!$B$17*1000,Setup!$B$17)=Setup!$B$15,MOD(($A17+23)-Setup!$B$6+Setup!$B$17*1000,Setup!$B$17)=Setup!$B$17-1)),"T","R")))))</f>
      </c>
      <c r="Z17" s="24">
        <f>IF(25&gt;DAY(EOMONTH($A17,0)),"",IF(($A17+24)&lt;Setup!$B$6,"",IF(AND(Setup!$B$9="Mark as travel",OR(MOD(($A17+24)-Setup!$B$6+Setup!$B$17*1000,Setup!$B$17)=0,MOD(($A17+24)-Setup!$B$6+Setup!$B$17*1000,Setup!$B$17)=Setup!$B$15-1)),"T",IF(MOD(($A17+24)-Setup!$B$6+Setup!$B$17*1000,Setup!$B$17)&lt;Setup!$B$15,IF(MOD(($A17+24)-Setup!$B$6+Setup!$B$17*1000,Setup!$B$17)&lt;Setup!$B$11,"D","N"),IF(AND(Setup!$B$9="Take from R&amp;R",OR(MOD(($A17+24)-Setup!$B$6+Setup!$B$17*1000,Setup!$B$17)=Setup!$B$15,MOD(($A17+24)-Setup!$B$6+Setup!$B$17*1000,Setup!$B$17)=Setup!$B$17-1)),"T","R")))))</f>
      </c>
      <c r="AA17" s="24">
        <f>IF(26&gt;DAY(EOMONTH($A17,0)),"",IF(($A17+25)&lt;Setup!$B$6,"",IF(AND(Setup!$B$9="Mark as travel",OR(MOD(($A17+25)-Setup!$B$6+Setup!$B$17*1000,Setup!$B$17)=0,MOD(($A17+25)-Setup!$B$6+Setup!$B$17*1000,Setup!$B$17)=Setup!$B$15-1)),"T",IF(MOD(($A17+25)-Setup!$B$6+Setup!$B$17*1000,Setup!$B$17)&lt;Setup!$B$15,IF(MOD(($A17+25)-Setup!$B$6+Setup!$B$17*1000,Setup!$B$17)&lt;Setup!$B$11,"D","N"),IF(AND(Setup!$B$9="Take from R&amp;R",OR(MOD(($A17+25)-Setup!$B$6+Setup!$B$17*1000,Setup!$B$17)=Setup!$B$15,MOD(($A17+25)-Setup!$B$6+Setup!$B$17*1000,Setup!$B$17)=Setup!$B$17-1)),"T","R")))))</f>
      </c>
      <c r="AB17" s="24">
        <f>IF(27&gt;DAY(EOMONTH($A17,0)),"",IF(($A17+26)&lt;Setup!$B$6,"",IF(AND(Setup!$B$9="Mark as travel",OR(MOD(($A17+26)-Setup!$B$6+Setup!$B$17*1000,Setup!$B$17)=0,MOD(($A17+26)-Setup!$B$6+Setup!$B$17*1000,Setup!$B$17)=Setup!$B$15-1)),"T",IF(MOD(($A17+26)-Setup!$B$6+Setup!$B$17*1000,Setup!$B$17)&lt;Setup!$B$15,IF(MOD(($A17+26)-Setup!$B$6+Setup!$B$17*1000,Setup!$B$17)&lt;Setup!$B$11,"D","N"),IF(AND(Setup!$B$9="Take from R&amp;R",OR(MOD(($A17+26)-Setup!$B$6+Setup!$B$17*1000,Setup!$B$17)=Setup!$B$15,MOD(($A17+26)-Setup!$B$6+Setup!$B$17*1000,Setup!$B$17)=Setup!$B$17-1)),"T","R")))))</f>
      </c>
      <c r="AC17" s="24">
        <f>IF(28&gt;DAY(EOMONTH($A17,0)),"",IF(($A17+27)&lt;Setup!$B$6,"",IF(AND(Setup!$B$9="Mark as travel",OR(MOD(($A17+27)-Setup!$B$6+Setup!$B$17*1000,Setup!$B$17)=0,MOD(($A17+27)-Setup!$B$6+Setup!$B$17*1000,Setup!$B$17)=Setup!$B$15-1)),"T",IF(MOD(($A17+27)-Setup!$B$6+Setup!$B$17*1000,Setup!$B$17)&lt;Setup!$B$15,IF(MOD(($A17+27)-Setup!$B$6+Setup!$B$17*1000,Setup!$B$17)&lt;Setup!$B$11,"D","N"),IF(AND(Setup!$B$9="Take from R&amp;R",OR(MOD(($A17+27)-Setup!$B$6+Setup!$B$17*1000,Setup!$B$17)=Setup!$B$15,MOD(($A17+27)-Setup!$B$6+Setup!$B$17*1000,Setup!$B$17)=Setup!$B$17-1)),"T","R")))))</f>
      </c>
      <c r="AD17" s="24">
        <f>IF(29&gt;DAY(EOMONTH($A17,0)),"",IF(($A17+28)&lt;Setup!$B$6,"",IF(AND(Setup!$B$9="Mark as travel",OR(MOD(($A17+28)-Setup!$B$6+Setup!$B$17*1000,Setup!$B$17)=0,MOD(($A17+28)-Setup!$B$6+Setup!$B$17*1000,Setup!$B$17)=Setup!$B$15-1)),"T",IF(MOD(($A17+28)-Setup!$B$6+Setup!$B$17*1000,Setup!$B$17)&lt;Setup!$B$15,IF(MOD(($A17+28)-Setup!$B$6+Setup!$B$17*1000,Setup!$B$17)&lt;Setup!$B$11,"D","N"),IF(AND(Setup!$B$9="Take from R&amp;R",OR(MOD(($A17+28)-Setup!$B$6+Setup!$B$17*1000,Setup!$B$17)=Setup!$B$15,MOD(($A17+28)-Setup!$B$6+Setup!$B$17*1000,Setup!$B$17)=Setup!$B$17-1)),"T","R")))))</f>
      </c>
      <c r="AE17" s="24">
        <f>IF(30&gt;DAY(EOMONTH($A17,0)),"",IF(($A17+29)&lt;Setup!$B$6,"",IF(AND(Setup!$B$9="Mark as travel",OR(MOD(($A17+29)-Setup!$B$6+Setup!$B$17*1000,Setup!$B$17)=0,MOD(($A17+29)-Setup!$B$6+Setup!$B$17*1000,Setup!$B$17)=Setup!$B$15-1)),"T",IF(MOD(($A17+29)-Setup!$B$6+Setup!$B$17*1000,Setup!$B$17)&lt;Setup!$B$15,IF(MOD(($A17+29)-Setup!$B$6+Setup!$B$17*1000,Setup!$B$17)&lt;Setup!$B$11,"D","N"),IF(AND(Setup!$B$9="Take from R&amp;R",OR(MOD(($A17+29)-Setup!$B$6+Setup!$B$17*1000,Setup!$B$17)=Setup!$B$15,MOD(($A17+29)-Setup!$B$6+Setup!$B$17*1000,Setup!$B$17)=Setup!$B$17-1)),"T","R")))))</f>
      </c>
      <c r="AF17" s="24">
        <f>IF(31&gt;DAY(EOMONTH($A17,0)),"",IF(($A17+30)&lt;Setup!$B$6,"",IF(AND(Setup!$B$9="Mark as travel",OR(MOD(($A17+30)-Setup!$B$6+Setup!$B$17*1000,Setup!$B$17)=0,MOD(($A17+30)-Setup!$B$6+Setup!$B$17*1000,Setup!$B$17)=Setup!$B$15-1)),"T",IF(MOD(($A17+30)-Setup!$B$6+Setup!$B$17*1000,Setup!$B$17)&lt;Setup!$B$15,IF(MOD(($A17+30)-Setup!$B$6+Setup!$B$17*1000,Setup!$B$17)&lt;Setup!$B$11,"D","N"),IF(AND(Setup!$B$9="Take from R&amp;R",OR(MOD(($A17+30)-Setup!$B$6+Setup!$B$17*1000,Setup!$B$17)=Setup!$B$15,MOD(($A17+30)-Setup!$B$6+Setup!$B$17*1000,Setup!$B$17)=Setup!$B$17-1)),"T","R")))))</f>
      </c>
      <c r="AG17" s="14">
        <f>IF(EOMONTH($A17,0)&lt;Setup!$B$6,0,INT((EOMONTH($A17,0)-Setup!$B$6)/Setup!$B$17)-ROUNDUP((MAX($A17,Setup!$B$6)-Setup!$B$6)/Setup!$B$17,0)+1)</f>
      </c>
      <c r="AH17" s="14">
        <f>COUNTIF(B17:AF17,"D")+COUNTIF(B17:AF17,"N")</f>
      </c>
      <c r="AI17" s="14">
        <f>COUNTIF(B17:AF17,"T")</f>
      </c>
      <c r="AJ17" s="14">
        <f>COUNTIF(B17:AF17,"R")</f>
      </c>
    </row>
    <row r="18" ht="20" customHeight="1" spans="1:36" x14ac:dyDescent="0.25">
      <c r="A18" s="23">
        <f>EDATE(Setup!$B$12,11)</f>
      </c>
      <c r="B18" s="24">
        <f>IF(1&gt;DAY(EOMONTH($A18,0)),"",IF(($A18+0)&lt;Setup!$B$6,"",IF(AND(Setup!$B$9="Mark as travel",OR(MOD(($A18+0)-Setup!$B$6+Setup!$B$17*1000,Setup!$B$17)=0,MOD(($A18+0)-Setup!$B$6+Setup!$B$17*1000,Setup!$B$17)=Setup!$B$15-1)),"T",IF(MOD(($A18+0)-Setup!$B$6+Setup!$B$17*1000,Setup!$B$17)&lt;Setup!$B$15,IF(MOD(($A18+0)-Setup!$B$6+Setup!$B$17*1000,Setup!$B$17)&lt;Setup!$B$11,"D","N"),IF(AND(Setup!$B$9="Take from R&amp;R",OR(MOD(($A18+0)-Setup!$B$6+Setup!$B$17*1000,Setup!$B$17)=Setup!$B$15,MOD(($A18+0)-Setup!$B$6+Setup!$B$17*1000,Setup!$B$17)=Setup!$B$17-1)),"T","R")))))</f>
      </c>
      <c r="C18" s="24">
        <f>IF(2&gt;DAY(EOMONTH($A18,0)),"",IF(($A18+1)&lt;Setup!$B$6,"",IF(AND(Setup!$B$9="Mark as travel",OR(MOD(($A18+1)-Setup!$B$6+Setup!$B$17*1000,Setup!$B$17)=0,MOD(($A18+1)-Setup!$B$6+Setup!$B$17*1000,Setup!$B$17)=Setup!$B$15-1)),"T",IF(MOD(($A18+1)-Setup!$B$6+Setup!$B$17*1000,Setup!$B$17)&lt;Setup!$B$15,IF(MOD(($A18+1)-Setup!$B$6+Setup!$B$17*1000,Setup!$B$17)&lt;Setup!$B$11,"D","N"),IF(AND(Setup!$B$9="Take from R&amp;R",OR(MOD(($A18+1)-Setup!$B$6+Setup!$B$17*1000,Setup!$B$17)=Setup!$B$15,MOD(($A18+1)-Setup!$B$6+Setup!$B$17*1000,Setup!$B$17)=Setup!$B$17-1)),"T","R")))))</f>
      </c>
      <c r="D18" s="24">
        <f>IF(3&gt;DAY(EOMONTH($A18,0)),"",IF(($A18+2)&lt;Setup!$B$6,"",IF(AND(Setup!$B$9="Mark as travel",OR(MOD(($A18+2)-Setup!$B$6+Setup!$B$17*1000,Setup!$B$17)=0,MOD(($A18+2)-Setup!$B$6+Setup!$B$17*1000,Setup!$B$17)=Setup!$B$15-1)),"T",IF(MOD(($A18+2)-Setup!$B$6+Setup!$B$17*1000,Setup!$B$17)&lt;Setup!$B$15,IF(MOD(($A18+2)-Setup!$B$6+Setup!$B$17*1000,Setup!$B$17)&lt;Setup!$B$11,"D","N"),IF(AND(Setup!$B$9="Take from R&amp;R",OR(MOD(($A18+2)-Setup!$B$6+Setup!$B$17*1000,Setup!$B$17)=Setup!$B$15,MOD(($A18+2)-Setup!$B$6+Setup!$B$17*1000,Setup!$B$17)=Setup!$B$17-1)),"T","R")))))</f>
      </c>
      <c r="E18" s="24">
        <f>IF(4&gt;DAY(EOMONTH($A18,0)),"",IF(($A18+3)&lt;Setup!$B$6,"",IF(AND(Setup!$B$9="Mark as travel",OR(MOD(($A18+3)-Setup!$B$6+Setup!$B$17*1000,Setup!$B$17)=0,MOD(($A18+3)-Setup!$B$6+Setup!$B$17*1000,Setup!$B$17)=Setup!$B$15-1)),"T",IF(MOD(($A18+3)-Setup!$B$6+Setup!$B$17*1000,Setup!$B$17)&lt;Setup!$B$15,IF(MOD(($A18+3)-Setup!$B$6+Setup!$B$17*1000,Setup!$B$17)&lt;Setup!$B$11,"D","N"),IF(AND(Setup!$B$9="Take from R&amp;R",OR(MOD(($A18+3)-Setup!$B$6+Setup!$B$17*1000,Setup!$B$17)=Setup!$B$15,MOD(($A18+3)-Setup!$B$6+Setup!$B$17*1000,Setup!$B$17)=Setup!$B$17-1)),"T","R")))))</f>
      </c>
      <c r="F18" s="24">
        <f>IF(5&gt;DAY(EOMONTH($A18,0)),"",IF(($A18+4)&lt;Setup!$B$6,"",IF(AND(Setup!$B$9="Mark as travel",OR(MOD(($A18+4)-Setup!$B$6+Setup!$B$17*1000,Setup!$B$17)=0,MOD(($A18+4)-Setup!$B$6+Setup!$B$17*1000,Setup!$B$17)=Setup!$B$15-1)),"T",IF(MOD(($A18+4)-Setup!$B$6+Setup!$B$17*1000,Setup!$B$17)&lt;Setup!$B$15,IF(MOD(($A18+4)-Setup!$B$6+Setup!$B$17*1000,Setup!$B$17)&lt;Setup!$B$11,"D","N"),IF(AND(Setup!$B$9="Take from R&amp;R",OR(MOD(($A18+4)-Setup!$B$6+Setup!$B$17*1000,Setup!$B$17)=Setup!$B$15,MOD(($A18+4)-Setup!$B$6+Setup!$B$17*1000,Setup!$B$17)=Setup!$B$17-1)),"T","R")))))</f>
      </c>
      <c r="G18" s="24">
        <f>IF(6&gt;DAY(EOMONTH($A18,0)),"",IF(($A18+5)&lt;Setup!$B$6,"",IF(AND(Setup!$B$9="Mark as travel",OR(MOD(($A18+5)-Setup!$B$6+Setup!$B$17*1000,Setup!$B$17)=0,MOD(($A18+5)-Setup!$B$6+Setup!$B$17*1000,Setup!$B$17)=Setup!$B$15-1)),"T",IF(MOD(($A18+5)-Setup!$B$6+Setup!$B$17*1000,Setup!$B$17)&lt;Setup!$B$15,IF(MOD(($A18+5)-Setup!$B$6+Setup!$B$17*1000,Setup!$B$17)&lt;Setup!$B$11,"D","N"),IF(AND(Setup!$B$9="Take from R&amp;R",OR(MOD(($A18+5)-Setup!$B$6+Setup!$B$17*1000,Setup!$B$17)=Setup!$B$15,MOD(($A18+5)-Setup!$B$6+Setup!$B$17*1000,Setup!$B$17)=Setup!$B$17-1)),"T","R")))))</f>
      </c>
      <c r="H18" s="24">
        <f>IF(7&gt;DAY(EOMONTH($A18,0)),"",IF(($A18+6)&lt;Setup!$B$6,"",IF(AND(Setup!$B$9="Mark as travel",OR(MOD(($A18+6)-Setup!$B$6+Setup!$B$17*1000,Setup!$B$17)=0,MOD(($A18+6)-Setup!$B$6+Setup!$B$17*1000,Setup!$B$17)=Setup!$B$15-1)),"T",IF(MOD(($A18+6)-Setup!$B$6+Setup!$B$17*1000,Setup!$B$17)&lt;Setup!$B$15,IF(MOD(($A18+6)-Setup!$B$6+Setup!$B$17*1000,Setup!$B$17)&lt;Setup!$B$11,"D","N"),IF(AND(Setup!$B$9="Take from R&amp;R",OR(MOD(($A18+6)-Setup!$B$6+Setup!$B$17*1000,Setup!$B$17)=Setup!$B$15,MOD(($A18+6)-Setup!$B$6+Setup!$B$17*1000,Setup!$B$17)=Setup!$B$17-1)),"T","R")))))</f>
      </c>
      <c r="I18" s="24">
        <f>IF(8&gt;DAY(EOMONTH($A18,0)),"",IF(($A18+7)&lt;Setup!$B$6,"",IF(AND(Setup!$B$9="Mark as travel",OR(MOD(($A18+7)-Setup!$B$6+Setup!$B$17*1000,Setup!$B$17)=0,MOD(($A18+7)-Setup!$B$6+Setup!$B$17*1000,Setup!$B$17)=Setup!$B$15-1)),"T",IF(MOD(($A18+7)-Setup!$B$6+Setup!$B$17*1000,Setup!$B$17)&lt;Setup!$B$15,IF(MOD(($A18+7)-Setup!$B$6+Setup!$B$17*1000,Setup!$B$17)&lt;Setup!$B$11,"D","N"),IF(AND(Setup!$B$9="Take from R&amp;R",OR(MOD(($A18+7)-Setup!$B$6+Setup!$B$17*1000,Setup!$B$17)=Setup!$B$15,MOD(($A18+7)-Setup!$B$6+Setup!$B$17*1000,Setup!$B$17)=Setup!$B$17-1)),"T","R")))))</f>
      </c>
      <c r="J18" s="24">
        <f>IF(9&gt;DAY(EOMONTH($A18,0)),"",IF(($A18+8)&lt;Setup!$B$6,"",IF(AND(Setup!$B$9="Mark as travel",OR(MOD(($A18+8)-Setup!$B$6+Setup!$B$17*1000,Setup!$B$17)=0,MOD(($A18+8)-Setup!$B$6+Setup!$B$17*1000,Setup!$B$17)=Setup!$B$15-1)),"T",IF(MOD(($A18+8)-Setup!$B$6+Setup!$B$17*1000,Setup!$B$17)&lt;Setup!$B$15,IF(MOD(($A18+8)-Setup!$B$6+Setup!$B$17*1000,Setup!$B$17)&lt;Setup!$B$11,"D","N"),IF(AND(Setup!$B$9="Take from R&amp;R",OR(MOD(($A18+8)-Setup!$B$6+Setup!$B$17*1000,Setup!$B$17)=Setup!$B$15,MOD(($A18+8)-Setup!$B$6+Setup!$B$17*1000,Setup!$B$17)=Setup!$B$17-1)),"T","R")))))</f>
      </c>
      <c r="K18" s="24">
        <f>IF(10&gt;DAY(EOMONTH($A18,0)),"",IF(($A18+9)&lt;Setup!$B$6,"",IF(AND(Setup!$B$9="Mark as travel",OR(MOD(($A18+9)-Setup!$B$6+Setup!$B$17*1000,Setup!$B$17)=0,MOD(($A18+9)-Setup!$B$6+Setup!$B$17*1000,Setup!$B$17)=Setup!$B$15-1)),"T",IF(MOD(($A18+9)-Setup!$B$6+Setup!$B$17*1000,Setup!$B$17)&lt;Setup!$B$15,IF(MOD(($A18+9)-Setup!$B$6+Setup!$B$17*1000,Setup!$B$17)&lt;Setup!$B$11,"D","N"),IF(AND(Setup!$B$9="Take from R&amp;R",OR(MOD(($A18+9)-Setup!$B$6+Setup!$B$17*1000,Setup!$B$17)=Setup!$B$15,MOD(($A18+9)-Setup!$B$6+Setup!$B$17*1000,Setup!$B$17)=Setup!$B$17-1)),"T","R")))))</f>
      </c>
      <c r="L18" s="24">
        <f>IF(11&gt;DAY(EOMONTH($A18,0)),"",IF(($A18+10)&lt;Setup!$B$6,"",IF(AND(Setup!$B$9="Mark as travel",OR(MOD(($A18+10)-Setup!$B$6+Setup!$B$17*1000,Setup!$B$17)=0,MOD(($A18+10)-Setup!$B$6+Setup!$B$17*1000,Setup!$B$17)=Setup!$B$15-1)),"T",IF(MOD(($A18+10)-Setup!$B$6+Setup!$B$17*1000,Setup!$B$17)&lt;Setup!$B$15,IF(MOD(($A18+10)-Setup!$B$6+Setup!$B$17*1000,Setup!$B$17)&lt;Setup!$B$11,"D","N"),IF(AND(Setup!$B$9="Take from R&amp;R",OR(MOD(($A18+10)-Setup!$B$6+Setup!$B$17*1000,Setup!$B$17)=Setup!$B$15,MOD(($A18+10)-Setup!$B$6+Setup!$B$17*1000,Setup!$B$17)=Setup!$B$17-1)),"T","R")))))</f>
      </c>
      <c r="M18" s="24">
        <f>IF(12&gt;DAY(EOMONTH($A18,0)),"",IF(($A18+11)&lt;Setup!$B$6,"",IF(AND(Setup!$B$9="Mark as travel",OR(MOD(($A18+11)-Setup!$B$6+Setup!$B$17*1000,Setup!$B$17)=0,MOD(($A18+11)-Setup!$B$6+Setup!$B$17*1000,Setup!$B$17)=Setup!$B$15-1)),"T",IF(MOD(($A18+11)-Setup!$B$6+Setup!$B$17*1000,Setup!$B$17)&lt;Setup!$B$15,IF(MOD(($A18+11)-Setup!$B$6+Setup!$B$17*1000,Setup!$B$17)&lt;Setup!$B$11,"D","N"),IF(AND(Setup!$B$9="Take from R&amp;R",OR(MOD(($A18+11)-Setup!$B$6+Setup!$B$17*1000,Setup!$B$17)=Setup!$B$15,MOD(($A18+11)-Setup!$B$6+Setup!$B$17*1000,Setup!$B$17)=Setup!$B$17-1)),"T","R")))))</f>
      </c>
      <c r="N18" s="24">
        <f>IF(13&gt;DAY(EOMONTH($A18,0)),"",IF(($A18+12)&lt;Setup!$B$6,"",IF(AND(Setup!$B$9="Mark as travel",OR(MOD(($A18+12)-Setup!$B$6+Setup!$B$17*1000,Setup!$B$17)=0,MOD(($A18+12)-Setup!$B$6+Setup!$B$17*1000,Setup!$B$17)=Setup!$B$15-1)),"T",IF(MOD(($A18+12)-Setup!$B$6+Setup!$B$17*1000,Setup!$B$17)&lt;Setup!$B$15,IF(MOD(($A18+12)-Setup!$B$6+Setup!$B$17*1000,Setup!$B$17)&lt;Setup!$B$11,"D","N"),IF(AND(Setup!$B$9="Take from R&amp;R",OR(MOD(($A18+12)-Setup!$B$6+Setup!$B$17*1000,Setup!$B$17)=Setup!$B$15,MOD(($A18+12)-Setup!$B$6+Setup!$B$17*1000,Setup!$B$17)=Setup!$B$17-1)),"T","R")))))</f>
      </c>
      <c r="O18" s="24">
        <f>IF(14&gt;DAY(EOMONTH($A18,0)),"",IF(($A18+13)&lt;Setup!$B$6,"",IF(AND(Setup!$B$9="Mark as travel",OR(MOD(($A18+13)-Setup!$B$6+Setup!$B$17*1000,Setup!$B$17)=0,MOD(($A18+13)-Setup!$B$6+Setup!$B$17*1000,Setup!$B$17)=Setup!$B$15-1)),"T",IF(MOD(($A18+13)-Setup!$B$6+Setup!$B$17*1000,Setup!$B$17)&lt;Setup!$B$15,IF(MOD(($A18+13)-Setup!$B$6+Setup!$B$17*1000,Setup!$B$17)&lt;Setup!$B$11,"D","N"),IF(AND(Setup!$B$9="Take from R&amp;R",OR(MOD(($A18+13)-Setup!$B$6+Setup!$B$17*1000,Setup!$B$17)=Setup!$B$15,MOD(($A18+13)-Setup!$B$6+Setup!$B$17*1000,Setup!$B$17)=Setup!$B$17-1)),"T","R")))))</f>
      </c>
      <c r="P18" s="24">
        <f>IF(15&gt;DAY(EOMONTH($A18,0)),"",IF(($A18+14)&lt;Setup!$B$6,"",IF(AND(Setup!$B$9="Mark as travel",OR(MOD(($A18+14)-Setup!$B$6+Setup!$B$17*1000,Setup!$B$17)=0,MOD(($A18+14)-Setup!$B$6+Setup!$B$17*1000,Setup!$B$17)=Setup!$B$15-1)),"T",IF(MOD(($A18+14)-Setup!$B$6+Setup!$B$17*1000,Setup!$B$17)&lt;Setup!$B$15,IF(MOD(($A18+14)-Setup!$B$6+Setup!$B$17*1000,Setup!$B$17)&lt;Setup!$B$11,"D","N"),IF(AND(Setup!$B$9="Take from R&amp;R",OR(MOD(($A18+14)-Setup!$B$6+Setup!$B$17*1000,Setup!$B$17)=Setup!$B$15,MOD(($A18+14)-Setup!$B$6+Setup!$B$17*1000,Setup!$B$17)=Setup!$B$17-1)),"T","R")))))</f>
      </c>
      <c r="Q18" s="24">
        <f>IF(16&gt;DAY(EOMONTH($A18,0)),"",IF(($A18+15)&lt;Setup!$B$6,"",IF(AND(Setup!$B$9="Mark as travel",OR(MOD(($A18+15)-Setup!$B$6+Setup!$B$17*1000,Setup!$B$17)=0,MOD(($A18+15)-Setup!$B$6+Setup!$B$17*1000,Setup!$B$17)=Setup!$B$15-1)),"T",IF(MOD(($A18+15)-Setup!$B$6+Setup!$B$17*1000,Setup!$B$17)&lt;Setup!$B$15,IF(MOD(($A18+15)-Setup!$B$6+Setup!$B$17*1000,Setup!$B$17)&lt;Setup!$B$11,"D","N"),IF(AND(Setup!$B$9="Take from R&amp;R",OR(MOD(($A18+15)-Setup!$B$6+Setup!$B$17*1000,Setup!$B$17)=Setup!$B$15,MOD(($A18+15)-Setup!$B$6+Setup!$B$17*1000,Setup!$B$17)=Setup!$B$17-1)),"T","R")))))</f>
      </c>
      <c r="R18" s="24">
        <f>IF(17&gt;DAY(EOMONTH($A18,0)),"",IF(($A18+16)&lt;Setup!$B$6,"",IF(AND(Setup!$B$9="Mark as travel",OR(MOD(($A18+16)-Setup!$B$6+Setup!$B$17*1000,Setup!$B$17)=0,MOD(($A18+16)-Setup!$B$6+Setup!$B$17*1000,Setup!$B$17)=Setup!$B$15-1)),"T",IF(MOD(($A18+16)-Setup!$B$6+Setup!$B$17*1000,Setup!$B$17)&lt;Setup!$B$15,IF(MOD(($A18+16)-Setup!$B$6+Setup!$B$17*1000,Setup!$B$17)&lt;Setup!$B$11,"D","N"),IF(AND(Setup!$B$9="Take from R&amp;R",OR(MOD(($A18+16)-Setup!$B$6+Setup!$B$17*1000,Setup!$B$17)=Setup!$B$15,MOD(($A18+16)-Setup!$B$6+Setup!$B$17*1000,Setup!$B$17)=Setup!$B$17-1)),"T","R")))))</f>
      </c>
      <c r="S18" s="24">
        <f>IF(18&gt;DAY(EOMONTH($A18,0)),"",IF(($A18+17)&lt;Setup!$B$6,"",IF(AND(Setup!$B$9="Mark as travel",OR(MOD(($A18+17)-Setup!$B$6+Setup!$B$17*1000,Setup!$B$17)=0,MOD(($A18+17)-Setup!$B$6+Setup!$B$17*1000,Setup!$B$17)=Setup!$B$15-1)),"T",IF(MOD(($A18+17)-Setup!$B$6+Setup!$B$17*1000,Setup!$B$17)&lt;Setup!$B$15,IF(MOD(($A18+17)-Setup!$B$6+Setup!$B$17*1000,Setup!$B$17)&lt;Setup!$B$11,"D","N"),IF(AND(Setup!$B$9="Take from R&amp;R",OR(MOD(($A18+17)-Setup!$B$6+Setup!$B$17*1000,Setup!$B$17)=Setup!$B$15,MOD(($A18+17)-Setup!$B$6+Setup!$B$17*1000,Setup!$B$17)=Setup!$B$17-1)),"T","R")))))</f>
      </c>
      <c r="T18" s="24">
        <f>IF(19&gt;DAY(EOMONTH($A18,0)),"",IF(($A18+18)&lt;Setup!$B$6,"",IF(AND(Setup!$B$9="Mark as travel",OR(MOD(($A18+18)-Setup!$B$6+Setup!$B$17*1000,Setup!$B$17)=0,MOD(($A18+18)-Setup!$B$6+Setup!$B$17*1000,Setup!$B$17)=Setup!$B$15-1)),"T",IF(MOD(($A18+18)-Setup!$B$6+Setup!$B$17*1000,Setup!$B$17)&lt;Setup!$B$15,IF(MOD(($A18+18)-Setup!$B$6+Setup!$B$17*1000,Setup!$B$17)&lt;Setup!$B$11,"D","N"),IF(AND(Setup!$B$9="Take from R&amp;R",OR(MOD(($A18+18)-Setup!$B$6+Setup!$B$17*1000,Setup!$B$17)=Setup!$B$15,MOD(($A18+18)-Setup!$B$6+Setup!$B$17*1000,Setup!$B$17)=Setup!$B$17-1)),"T","R")))))</f>
      </c>
      <c r="U18" s="24">
        <f>IF(20&gt;DAY(EOMONTH($A18,0)),"",IF(($A18+19)&lt;Setup!$B$6,"",IF(AND(Setup!$B$9="Mark as travel",OR(MOD(($A18+19)-Setup!$B$6+Setup!$B$17*1000,Setup!$B$17)=0,MOD(($A18+19)-Setup!$B$6+Setup!$B$17*1000,Setup!$B$17)=Setup!$B$15-1)),"T",IF(MOD(($A18+19)-Setup!$B$6+Setup!$B$17*1000,Setup!$B$17)&lt;Setup!$B$15,IF(MOD(($A18+19)-Setup!$B$6+Setup!$B$17*1000,Setup!$B$17)&lt;Setup!$B$11,"D","N"),IF(AND(Setup!$B$9="Take from R&amp;R",OR(MOD(($A18+19)-Setup!$B$6+Setup!$B$17*1000,Setup!$B$17)=Setup!$B$15,MOD(($A18+19)-Setup!$B$6+Setup!$B$17*1000,Setup!$B$17)=Setup!$B$17-1)),"T","R")))))</f>
      </c>
      <c r="V18" s="24">
        <f>IF(21&gt;DAY(EOMONTH($A18,0)),"",IF(($A18+20)&lt;Setup!$B$6,"",IF(AND(Setup!$B$9="Mark as travel",OR(MOD(($A18+20)-Setup!$B$6+Setup!$B$17*1000,Setup!$B$17)=0,MOD(($A18+20)-Setup!$B$6+Setup!$B$17*1000,Setup!$B$17)=Setup!$B$15-1)),"T",IF(MOD(($A18+20)-Setup!$B$6+Setup!$B$17*1000,Setup!$B$17)&lt;Setup!$B$15,IF(MOD(($A18+20)-Setup!$B$6+Setup!$B$17*1000,Setup!$B$17)&lt;Setup!$B$11,"D","N"),IF(AND(Setup!$B$9="Take from R&amp;R",OR(MOD(($A18+20)-Setup!$B$6+Setup!$B$17*1000,Setup!$B$17)=Setup!$B$15,MOD(($A18+20)-Setup!$B$6+Setup!$B$17*1000,Setup!$B$17)=Setup!$B$17-1)),"T","R")))))</f>
      </c>
      <c r="W18" s="24">
        <f>IF(22&gt;DAY(EOMONTH($A18,0)),"",IF(($A18+21)&lt;Setup!$B$6,"",IF(AND(Setup!$B$9="Mark as travel",OR(MOD(($A18+21)-Setup!$B$6+Setup!$B$17*1000,Setup!$B$17)=0,MOD(($A18+21)-Setup!$B$6+Setup!$B$17*1000,Setup!$B$17)=Setup!$B$15-1)),"T",IF(MOD(($A18+21)-Setup!$B$6+Setup!$B$17*1000,Setup!$B$17)&lt;Setup!$B$15,IF(MOD(($A18+21)-Setup!$B$6+Setup!$B$17*1000,Setup!$B$17)&lt;Setup!$B$11,"D","N"),IF(AND(Setup!$B$9="Take from R&amp;R",OR(MOD(($A18+21)-Setup!$B$6+Setup!$B$17*1000,Setup!$B$17)=Setup!$B$15,MOD(($A18+21)-Setup!$B$6+Setup!$B$17*1000,Setup!$B$17)=Setup!$B$17-1)),"T","R")))))</f>
      </c>
      <c r="X18" s="24">
        <f>IF(23&gt;DAY(EOMONTH($A18,0)),"",IF(($A18+22)&lt;Setup!$B$6,"",IF(AND(Setup!$B$9="Mark as travel",OR(MOD(($A18+22)-Setup!$B$6+Setup!$B$17*1000,Setup!$B$17)=0,MOD(($A18+22)-Setup!$B$6+Setup!$B$17*1000,Setup!$B$17)=Setup!$B$15-1)),"T",IF(MOD(($A18+22)-Setup!$B$6+Setup!$B$17*1000,Setup!$B$17)&lt;Setup!$B$15,IF(MOD(($A18+22)-Setup!$B$6+Setup!$B$17*1000,Setup!$B$17)&lt;Setup!$B$11,"D","N"),IF(AND(Setup!$B$9="Take from R&amp;R",OR(MOD(($A18+22)-Setup!$B$6+Setup!$B$17*1000,Setup!$B$17)=Setup!$B$15,MOD(($A18+22)-Setup!$B$6+Setup!$B$17*1000,Setup!$B$17)=Setup!$B$17-1)),"T","R")))))</f>
      </c>
      <c r="Y18" s="24">
        <f>IF(24&gt;DAY(EOMONTH($A18,0)),"",IF(($A18+23)&lt;Setup!$B$6,"",IF(AND(Setup!$B$9="Mark as travel",OR(MOD(($A18+23)-Setup!$B$6+Setup!$B$17*1000,Setup!$B$17)=0,MOD(($A18+23)-Setup!$B$6+Setup!$B$17*1000,Setup!$B$17)=Setup!$B$15-1)),"T",IF(MOD(($A18+23)-Setup!$B$6+Setup!$B$17*1000,Setup!$B$17)&lt;Setup!$B$15,IF(MOD(($A18+23)-Setup!$B$6+Setup!$B$17*1000,Setup!$B$17)&lt;Setup!$B$11,"D","N"),IF(AND(Setup!$B$9="Take from R&amp;R",OR(MOD(($A18+23)-Setup!$B$6+Setup!$B$17*1000,Setup!$B$17)=Setup!$B$15,MOD(($A18+23)-Setup!$B$6+Setup!$B$17*1000,Setup!$B$17)=Setup!$B$17-1)),"T","R")))))</f>
      </c>
      <c r="Z18" s="24">
        <f>IF(25&gt;DAY(EOMONTH($A18,0)),"",IF(($A18+24)&lt;Setup!$B$6,"",IF(AND(Setup!$B$9="Mark as travel",OR(MOD(($A18+24)-Setup!$B$6+Setup!$B$17*1000,Setup!$B$17)=0,MOD(($A18+24)-Setup!$B$6+Setup!$B$17*1000,Setup!$B$17)=Setup!$B$15-1)),"T",IF(MOD(($A18+24)-Setup!$B$6+Setup!$B$17*1000,Setup!$B$17)&lt;Setup!$B$15,IF(MOD(($A18+24)-Setup!$B$6+Setup!$B$17*1000,Setup!$B$17)&lt;Setup!$B$11,"D","N"),IF(AND(Setup!$B$9="Take from R&amp;R",OR(MOD(($A18+24)-Setup!$B$6+Setup!$B$17*1000,Setup!$B$17)=Setup!$B$15,MOD(($A18+24)-Setup!$B$6+Setup!$B$17*1000,Setup!$B$17)=Setup!$B$17-1)),"T","R")))))</f>
      </c>
      <c r="AA18" s="24">
        <f>IF(26&gt;DAY(EOMONTH($A18,0)),"",IF(($A18+25)&lt;Setup!$B$6,"",IF(AND(Setup!$B$9="Mark as travel",OR(MOD(($A18+25)-Setup!$B$6+Setup!$B$17*1000,Setup!$B$17)=0,MOD(($A18+25)-Setup!$B$6+Setup!$B$17*1000,Setup!$B$17)=Setup!$B$15-1)),"T",IF(MOD(($A18+25)-Setup!$B$6+Setup!$B$17*1000,Setup!$B$17)&lt;Setup!$B$15,IF(MOD(($A18+25)-Setup!$B$6+Setup!$B$17*1000,Setup!$B$17)&lt;Setup!$B$11,"D","N"),IF(AND(Setup!$B$9="Take from R&amp;R",OR(MOD(($A18+25)-Setup!$B$6+Setup!$B$17*1000,Setup!$B$17)=Setup!$B$15,MOD(($A18+25)-Setup!$B$6+Setup!$B$17*1000,Setup!$B$17)=Setup!$B$17-1)),"T","R")))))</f>
      </c>
      <c r="AB18" s="24">
        <f>IF(27&gt;DAY(EOMONTH($A18,0)),"",IF(($A18+26)&lt;Setup!$B$6,"",IF(AND(Setup!$B$9="Mark as travel",OR(MOD(($A18+26)-Setup!$B$6+Setup!$B$17*1000,Setup!$B$17)=0,MOD(($A18+26)-Setup!$B$6+Setup!$B$17*1000,Setup!$B$17)=Setup!$B$15-1)),"T",IF(MOD(($A18+26)-Setup!$B$6+Setup!$B$17*1000,Setup!$B$17)&lt;Setup!$B$15,IF(MOD(($A18+26)-Setup!$B$6+Setup!$B$17*1000,Setup!$B$17)&lt;Setup!$B$11,"D","N"),IF(AND(Setup!$B$9="Take from R&amp;R",OR(MOD(($A18+26)-Setup!$B$6+Setup!$B$17*1000,Setup!$B$17)=Setup!$B$15,MOD(($A18+26)-Setup!$B$6+Setup!$B$17*1000,Setup!$B$17)=Setup!$B$17-1)),"T","R")))))</f>
      </c>
      <c r="AC18" s="24">
        <f>IF(28&gt;DAY(EOMONTH($A18,0)),"",IF(($A18+27)&lt;Setup!$B$6,"",IF(AND(Setup!$B$9="Mark as travel",OR(MOD(($A18+27)-Setup!$B$6+Setup!$B$17*1000,Setup!$B$17)=0,MOD(($A18+27)-Setup!$B$6+Setup!$B$17*1000,Setup!$B$17)=Setup!$B$15-1)),"T",IF(MOD(($A18+27)-Setup!$B$6+Setup!$B$17*1000,Setup!$B$17)&lt;Setup!$B$15,IF(MOD(($A18+27)-Setup!$B$6+Setup!$B$17*1000,Setup!$B$17)&lt;Setup!$B$11,"D","N"),IF(AND(Setup!$B$9="Take from R&amp;R",OR(MOD(($A18+27)-Setup!$B$6+Setup!$B$17*1000,Setup!$B$17)=Setup!$B$15,MOD(($A18+27)-Setup!$B$6+Setup!$B$17*1000,Setup!$B$17)=Setup!$B$17-1)),"T","R")))))</f>
      </c>
      <c r="AD18" s="24">
        <f>IF(29&gt;DAY(EOMONTH($A18,0)),"",IF(($A18+28)&lt;Setup!$B$6,"",IF(AND(Setup!$B$9="Mark as travel",OR(MOD(($A18+28)-Setup!$B$6+Setup!$B$17*1000,Setup!$B$17)=0,MOD(($A18+28)-Setup!$B$6+Setup!$B$17*1000,Setup!$B$17)=Setup!$B$15-1)),"T",IF(MOD(($A18+28)-Setup!$B$6+Setup!$B$17*1000,Setup!$B$17)&lt;Setup!$B$15,IF(MOD(($A18+28)-Setup!$B$6+Setup!$B$17*1000,Setup!$B$17)&lt;Setup!$B$11,"D","N"),IF(AND(Setup!$B$9="Take from R&amp;R",OR(MOD(($A18+28)-Setup!$B$6+Setup!$B$17*1000,Setup!$B$17)=Setup!$B$15,MOD(($A18+28)-Setup!$B$6+Setup!$B$17*1000,Setup!$B$17)=Setup!$B$17-1)),"T","R")))))</f>
      </c>
      <c r="AE18" s="24">
        <f>IF(30&gt;DAY(EOMONTH($A18,0)),"",IF(($A18+29)&lt;Setup!$B$6,"",IF(AND(Setup!$B$9="Mark as travel",OR(MOD(($A18+29)-Setup!$B$6+Setup!$B$17*1000,Setup!$B$17)=0,MOD(($A18+29)-Setup!$B$6+Setup!$B$17*1000,Setup!$B$17)=Setup!$B$15-1)),"T",IF(MOD(($A18+29)-Setup!$B$6+Setup!$B$17*1000,Setup!$B$17)&lt;Setup!$B$15,IF(MOD(($A18+29)-Setup!$B$6+Setup!$B$17*1000,Setup!$B$17)&lt;Setup!$B$11,"D","N"),IF(AND(Setup!$B$9="Take from R&amp;R",OR(MOD(($A18+29)-Setup!$B$6+Setup!$B$17*1000,Setup!$B$17)=Setup!$B$15,MOD(($A18+29)-Setup!$B$6+Setup!$B$17*1000,Setup!$B$17)=Setup!$B$17-1)),"T","R")))))</f>
      </c>
      <c r="AF18" s="24">
        <f>IF(31&gt;DAY(EOMONTH($A18,0)),"",IF(($A18+30)&lt;Setup!$B$6,"",IF(AND(Setup!$B$9="Mark as travel",OR(MOD(($A18+30)-Setup!$B$6+Setup!$B$17*1000,Setup!$B$17)=0,MOD(($A18+30)-Setup!$B$6+Setup!$B$17*1000,Setup!$B$17)=Setup!$B$15-1)),"T",IF(MOD(($A18+30)-Setup!$B$6+Setup!$B$17*1000,Setup!$B$17)&lt;Setup!$B$15,IF(MOD(($A18+30)-Setup!$B$6+Setup!$B$17*1000,Setup!$B$17)&lt;Setup!$B$11,"D","N"),IF(AND(Setup!$B$9="Take from R&amp;R",OR(MOD(($A18+30)-Setup!$B$6+Setup!$B$17*1000,Setup!$B$17)=Setup!$B$15,MOD(($A18+30)-Setup!$B$6+Setup!$B$17*1000,Setup!$B$17)=Setup!$B$17-1)),"T","R")))))</f>
      </c>
      <c r="AG18" s="16">
        <f>IF(EOMONTH($A18,0)&lt;Setup!$B$6,0,INT((EOMONTH($A18,0)-Setup!$B$6)/Setup!$B$17)-ROUNDUP((MAX($A18,Setup!$B$6)-Setup!$B$6)/Setup!$B$17,0)+1)</f>
      </c>
      <c r="AH18" s="16">
        <f>COUNTIF(B18:AF18,"D")+COUNTIF(B18:AF18,"N")</f>
      </c>
      <c r="AI18" s="16">
        <f>COUNTIF(B18:AF18,"T")</f>
      </c>
      <c r="AJ18" s="16">
        <f>COUNTIF(B18:AF18,"R")</f>
      </c>
    </row>
    <row r="19" spans="1:36" x14ac:dyDescent="0.25">
      <c r="A19" s="4" t="s">
        <v>62</v>
      </c>
      <c r="AG19" s="25">
        <f>SUM(AG7:AG18)</f>
      </c>
      <c r="AH19" s="25">
        <f>SUM(AH7:AH18)</f>
      </c>
      <c r="AI19" s="25">
        <f>SUM(AI7:AI18)</f>
      </c>
      <c r="AJ19" s="25">
        <f>SUM(AJ7:AJ18)</f>
      </c>
    </row>
    <row r="21" spans="1:17" x14ac:dyDescent="0.25">
      <c r="A21" s="21" t="s">
        <v>63</v>
      </c>
      <c r="B21" s="21"/>
      <c r="C21" s="21"/>
      <c r="D21" s="21"/>
      <c r="E21" s="21"/>
      <c r="F21" s="21"/>
      <c r="G21" s="21"/>
      <c r="H21" s="21"/>
      <c r="I21" s="21"/>
      <c r="J21" s="21"/>
      <c r="K21" s="21"/>
      <c r="L21" s="21"/>
      <c r="M21" s="21"/>
      <c r="N21" s="21"/>
      <c r="O21" s="21"/>
      <c r="P21" s="21"/>
      <c r="Q21" s="21"/>
    </row>
    <row r="22" ht="30" customHeight="1" spans="1:22" x14ac:dyDescent="0.25">
      <c r="A22" s="3" t="s">
        <v>64</v>
      </c>
      <c r="B22" s="3" t="s">
        <v>65</v>
      </c>
      <c r="C22" s="3"/>
      <c r="D22" s="3"/>
      <c r="E22" s="3"/>
      <c r="F22" s="3"/>
      <c r="G22" s="3"/>
      <c r="H22" s="3" t="s">
        <v>66</v>
      </c>
      <c r="I22" s="3"/>
      <c r="J22" s="3"/>
      <c r="K22" s="3"/>
      <c r="L22" s="3"/>
      <c r="M22" s="3"/>
      <c r="N22" s="3" t="s">
        <v>67</v>
      </c>
      <c r="O22" s="3"/>
      <c r="P22" s="3"/>
      <c r="Q22" s="3" t="s">
        <v>68</v>
      </c>
      <c r="R22" s="3"/>
      <c r="S22" s="3"/>
      <c r="T22" s="3"/>
      <c r="U22" s="3"/>
      <c r="V22" s="3"/>
    </row>
    <row r="23" spans="1:22" x14ac:dyDescent="0.25">
      <c r="A23" s="14">
        <f>IF(B23="","",1)</f>
      </c>
      <c r="B23" s="26">
        <f>IF(Setup!$B$6+0*Setup!$B$17&gt;EOMONTH($A$18,0),"",Setup!$B$6+0*Setup!$B$17)</f>
      </c>
      <c r="C23" s="26"/>
      <c r="D23" s="26"/>
      <c r="E23" s="26"/>
      <c r="F23" s="26"/>
      <c r="G23" s="26"/>
      <c r="H23" s="26">
        <f>IF(B23="","",B23+Setup!$B$15-1)</f>
      </c>
      <c r="I23" s="26"/>
      <c r="J23" s="26"/>
      <c r="K23" s="26"/>
      <c r="L23" s="26"/>
      <c r="M23" s="26"/>
      <c r="N23" s="14">
        <f>IF(B23="","",Setup!$B$16)</f>
      </c>
      <c r="O23" s="14"/>
      <c r="P23" s="14"/>
      <c r="Q23" s="26">
        <f>IF(B23="","",B23+Setup!$B$17)</f>
      </c>
      <c r="R23" s="26"/>
      <c r="S23" s="26"/>
      <c r="T23" s="26"/>
      <c r="U23" s="26"/>
      <c r="V23" s="26"/>
    </row>
    <row r="24" spans="1:22" x14ac:dyDescent="0.25">
      <c r="A24" s="14">
        <f>IF(B24="","",2)</f>
      </c>
      <c r="B24" s="26">
        <f>IF(Setup!$B$6+1*Setup!$B$17&gt;EOMONTH($A$18,0),"",Setup!$B$6+1*Setup!$B$17)</f>
      </c>
      <c r="C24" s="26"/>
      <c r="D24" s="26"/>
      <c r="E24" s="26"/>
      <c r="F24" s="26"/>
      <c r="G24" s="26"/>
      <c r="H24" s="26">
        <f>IF(B24="","",B24+Setup!$B$15-1)</f>
      </c>
      <c r="I24" s="26"/>
      <c r="J24" s="26"/>
      <c r="K24" s="26"/>
      <c r="L24" s="26"/>
      <c r="M24" s="26"/>
      <c r="N24" s="14">
        <f>IF(B24="","",Setup!$B$16)</f>
      </c>
      <c r="O24" s="14"/>
      <c r="P24" s="14"/>
      <c r="Q24" s="26">
        <f>IF(B24="","",B24+Setup!$B$17)</f>
      </c>
      <c r="R24" s="26"/>
      <c r="S24" s="26"/>
      <c r="T24" s="26"/>
      <c r="U24" s="26"/>
      <c r="V24" s="26"/>
    </row>
    <row r="25" spans="1:22" x14ac:dyDescent="0.25">
      <c r="A25" s="14">
        <f>IF(B25="","",3)</f>
      </c>
      <c r="B25" s="26">
        <f>IF(Setup!$B$6+2*Setup!$B$17&gt;EOMONTH($A$18,0),"",Setup!$B$6+2*Setup!$B$17)</f>
      </c>
      <c r="C25" s="26"/>
      <c r="D25" s="26"/>
      <c r="E25" s="26"/>
      <c r="F25" s="26"/>
      <c r="G25" s="26"/>
      <c r="H25" s="26">
        <f>IF(B25="","",B25+Setup!$B$15-1)</f>
      </c>
      <c r="I25" s="26"/>
      <c r="J25" s="26"/>
      <c r="K25" s="26"/>
      <c r="L25" s="26"/>
      <c r="M25" s="26"/>
      <c r="N25" s="14">
        <f>IF(B25="","",Setup!$B$16)</f>
      </c>
      <c r="O25" s="14"/>
      <c r="P25" s="14"/>
      <c r="Q25" s="26">
        <f>IF(B25="","",B25+Setup!$B$17)</f>
      </c>
      <c r="R25" s="26"/>
      <c r="S25" s="26"/>
      <c r="T25" s="26"/>
      <c r="U25" s="26"/>
      <c r="V25" s="26"/>
    </row>
    <row r="26" spans="1:22" x14ac:dyDescent="0.25">
      <c r="A26" s="14">
        <f>IF(B26="","",4)</f>
      </c>
      <c r="B26" s="26">
        <f>IF(Setup!$B$6+3*Setup!$B$17&gt;EOMONTH($A$18,0),"",Setup!$B$6+3*Setup!$B$17)</f>
      </c>
      <c r="C26" s="26"/>
      <c r="D26" s="26"/>
      <c r="E26" s="26"/>
      <c r="F26" s="26"/>
      <c r="G26" s="26"/>
      <c r="H26" s="26">
        <f>IF(B26="","",B26+Setup!$B$15-1)</f>
      </c>
      <c r="I26" s="26"/>
      <c r="J26" s="26"/>
      <c r="K26" s="26"/>
      <c r="L26" s="26"/>
      <c r="M26" s="26"/>
      <c r="N26" s="14">
        <f>IF(B26="","",Setup!$B$16)</f>
      </c>
      <c r="O26" s="14"/>
      <c r="P26" s="14"/>
      <c r="Q26" s="26">
        <f>IF(B26="","",B26+Setup!$B$17)</f>
      </c>
      <c r="R26" s="26"/>
      <c r="S26" s="26"/>
      <c r="T26" s="26"/>
      <c r="U26" s="26"/>
      <c r="V26" s="26"/>
    </row>
    <row r="27" spans="1:22" x14ac:dyDescent="0.25">
      <c r="A27" s="14">
        <f>IF(B27="","",5)</f>
      </c>
      <c r="B27" s="26">
        <f>IF(Setup!$B$6+4*Setup!$B$17&gt;EOMONTH($A$18,0),"",Setup!$B$6+4*Setup!$B$17)</f>
      </c>
      <c r="C27" s="26"/>
      <c r="D27" s="26"/>
      <c r="E27" s="26"/>
      <c r="F27" s="26"/>
      <c r="G27" s="26"/>
      <c r="H27" s="26">
        <f>IF(B27="","",B27+Setup!$B$15-1)</f>
      </c>
      <c r="I27" s="26"/>
      <c r="J27" s="26"/>
      <c r="K27" s="26"/>
      <c r="L27" s="26"/>
      <c r="M27" s="26"/>
      <c r="N27" s="14">
        <f>IF(B27="","",Setup!$B$16)</f>
      </c>
      <c r="O27" s="14"/>
      <c r="P27" s="14"/>
      <c r="Q27" s="26">
        <f>IF(B27="","",B27+Setup!$B$17)</f>
      </c>
      <c r="R27" s="26"/>
      <c r="S27" s="26"/>
      <c r="T27" s="26"/>
      <c r="U27" s="26"/>
      <c r="V27" s="26"/>
    </row>
    <row r="28" spans="1:22" x14ac:dyDescent="0.25">
      <c r="A28" s="14">
        <f>IF(B28="","",6)</f>
      </c>
      <c r="B28" s="26">
        <f>IF(Setup!$B$6+5*Setup!$B$17&gt;EOMONTH($A$18,0),"",Setup!$B$6+5*Setup!$B$17)</f>
      </c>
      <c r="C28" s="26"/>
      <c r="D28" s="26"/>
      <c r="E28" s="26"/>
      <c r="F28" s="26"/>
      <c r="G28" s="26"/>
      <c r="H28" s="26">
        <f>IF(B28="","",B28+Setup!$B$15-1)</f>
      </c>
      <c r="I28" s="26"/>
      <c r="J28" s="26"/>
      <c r="K28" s="26"/>
      <c r="L28" s="26"/>
      <c r="M28" s="26"/>
      <c r="N28" s="14">
        <f>IF(B28="","",Setup!$B$16)</f>
      </c>
      <c r="O28" s="14"/>
      <c r="P28" s="14"/>
      <c r="Q28" s="26">
        <f>IF(B28="","",B28+Setup!$B$17)</f>
      </c>
      <c r="R28" s="26"/>
      <c r="S28" s="26"/>
      <c r="T28" s="26"/>
      <c r="U28" s="26"/>
      <c r="V28" s="26"/>
    </row>
    <row r="29" spans="1:22" x14ac:dyDescent="0.25">
      <c r="A29" s="14">
        <f>IF(B29="","",7)</f>
      </c>
      <c r="B29" s="26">
        <f>IF(Setup!$B$6+6*Setup!$B$17&gt;EOMONTH($A$18,0),"",Setup!$B$6+6*Setup!$B$17)</f>
      </c>
      <c r="C29" s="26"/>
      <c r="D29" s="26"/>
      <c r="E29" s="26"/>
      <c r="F29" s="26"/>
      <c r="G29" s="26"/>
      <c r="H29" s="26">
        <f>IF(B29="","",B29+Setup!$B$15-1)</f>
      </c>
      <c r="I29" s="26"/>
      <c r="J29" s="26"/>
      <c r="K29" s="26"/>
      <c r="L29" s="26"/>
      <c r="M29" s="26"/>
      <c r="N29" s="14">
        <f>IF(B29="","",Setup!$B$16)</f>
      </c>
      <c r="O29" s="14"/>
      <c r="P29" s="14"/>
      <c r="Q29" s="26">
        <f>IF(B29="","",B29+Setup!$B$17)</f>
      </c>
      <c r="R29" s="26"/>
      <c r="S29" s="26"/>
      <c r="T29" s="26"/>
      <c r="U29" s="26"/>
      <c r="V29" s="26"/>
    </row>
    <row r="30" spans="1:22" x14ac:dyDescent="0.25">
      <c r="A30" s="14">
        <f>IF(B30="","",8)</f>
      </c>
      <c r="B30" s="26">
        <f>IF(Setup!$B$6+7*Setup!$B$17&gt;EOMONTH($A$18,0),"",Setup!$B$6+7*Setup!$B$17)</f>
      </c>
      <c r="C30" s="26"/>
      <c r="D30" s="26"/>
      <c r="E30" s="26"/>
      <c r="F30" s="26"/>
      <c r="G30" s="26"/>
      <c r="H30" s="26">
        <f>IF(B30="","",B30+Setup!$B$15-1)</f>
      </c>
      <c r="I30" s="26"/>
      <c r="J30" s="26"/>
      <c r="K30" s="26"/>
      <c r="L30" s="26"/>
      <c r="M30" s="26"/>
      <c r="N30" s="14">
        <f>IF(B30="","",Setup!$B$16)</f>
      </c>
      <c r="O30" s="14"/>
      <c r="P30" s="14"/>
      <c r="Q30" s="26">
        <f>IF(B30="","",B30+Setup!$B$17)</f>
      </c>
      <c r="R30" s="26"/>
      <c r="S30" s="26"/>
      <c r="T30" s="26"/>
      <c r="U30" s="26"/>
      <c r="V30" s="26"/>
    </row>
    <row r="31" spans="1:22" x14ac:dyDescent="0.25">
      <c r="A31" s="14">
        <f>IF(B31="","",9)</f>
      </c>
      <c r="B31" s="26">
        <f>IF(Setup!$B$6+8*Setup!$B$17&gt;EOMONTH($A$18,0),"",Setup!$B$6+8*Setup!$B$17)</f>
      </c>
      <c r="C31" s="26"/>
      <c r="D31" s="26"/>
      <c r="E31" s="26"/>
      <c r="F31" s="26"/>
      <c r="G31" s="26"/>
      <c r="H31" s="26">
        <f>IF(B31="","",B31+Setup!$B$15-1)</f>
      </c>
      <c r="I31" s="26"/>
      <c r="J31" s="26"/>
      <c r="K31" s="26"/>
      <c r="L31" s="26"/>
      <c r="M31" s="26"/>
      <c r="N31" s="14">
        <f>IF(B31="","",Setup!$B$16)</f>
      </c>
      <c r="O31" s="14"/>
      <c r="P31" s="14"/>
      <c r="Q31" s="26">
        <f>IF(B31="","",B31+Setup!$B$17)</f>
      </c>
      <c r="R31" s="26"/>
      <c r="S31" s="26"/>
      <c r="T31" s="26"/>
      <c r="U31" s="26"/>
      <c r="V31" s="26"/>
    </row>
    <row r="32" spans="1:22" x14ac:dyDescent="0.25">
      <c r="A32" s="14">
        <f>IF(B32="","",10)</f>
      </c>
      <c r="B32" s="26">
        <f>IF(Setup!$B$6+9*Setup!$B$17&gt;EOMONTH($A$18,0),"",Setup!$B$6+9*Setup!$B$17)</f>
      </c>
      <c r="C32" s="26"/>
      <c r="D32" s="26"/>
      <c r="E32" s="26"/>
      <c r="F32" s="26"/>
      <c r="G32" s="26"/>
      <c r="H32" s="26">
        <f>IF(B32="","",B32+Setup!$B$15-1)</f>
      </c>
      <c r="I32" s="26"/>
      <c r="J32" s="26"/>
      <c r="K32" s="26"/>
      <c r="L32" s="26"/>
      <c r="M32" s="26"/>
      <c r="N32" s="14">
        <f>IF(B32="","",Setup!$B$16)</f>
      </c>
      <c r="O32" s="14"/>
      <c r="P32" s="14"/>
      <c r="Q32" s="26">
        <f>IF(B32="","",B32+Setup!$B$17)</f>
      </c>
      <c r="R32" s="26"/>
      <c r="S32" s="26"/>
      <c r="T32" s="26"/>
      <c r="U32" s="26"/>
      <c r="V32" s="26"/>
    </row>
    <row r="33" spans="1:22" x14ac:dyDescent="0.25">
      <c r="A33" s="14">
        <f>IF(B33="","",11)</f>
      </c>
      <c r="B33" s="26">
        <f>IF(Setup!$B$6+10*Setup!$B$17&gt;EOMONTH($A$18,0),"",Setup!$B$6+10*Setup!$B$17)</f>
      </c>
      <c r="C33" s="26"/>
      <c r="D33" s="26"/>
      <c r="E33" s="26"/>
      <c r="F33" s="26"/>
      <c r="G33" s="26"/>
      <c r="H33" s="26">
        <f>IF(B33="","",B33+Setup!$B$15-1)</f>
      </c>
      <c r="I33" s="26"/>
      <c r="J33" s="26"/>
      <c r="K33" s="26"/>
      <c r="L33" s="26"/>
      <c r="M33" s="26"/>
      <c r="N33" s="14">
        <f>IF(B33="","",Setup!$B$16)</f>
      </c>
      <c r="O33" s="14"/>
      <c r="P33" s="14"/>
      <c r="Q33" s="26">
        <f>IF(B33="","",B33+Setup!$B$17)</f>
      </c>
      <c r="R33" s="26"/>
      <c r="S33" s="26"/>
      <c r="T33" s="26"/>
      <c r="U33" s="26"/>
      <c r="V33" s="26"/>
    </row>
    <row r="34" spans="1:22" x14ac:dyDescent="0.25">
      <c r="A34" s="14">
        <f>IF(B34="","",12)</f>
      </c>
      <c r="B34" s="26">
        <f>IF(Setup!$B$6+11*Setup!$B$17&gt;EOMONTH($A$18,0),"",Setup!$B$6+11*Setup!$B$17)</f>
      </c>
      <c r="C34" s="26"/>
      <c r="D34" s="26"/>
      <c r="E34" s="26"/>
      <c r="F34" s="26"/>
      <c r="G34" s="26"/>
      <c r="H34" s="26">
        <f>IF(B34="","",B34+Setup!$B$15-1)</f>
      </c>
      <c r="I34" s="26"/>
      <c r="J34" s="26"/>
      <c r="K34" s="26"/>
      <c r="L34" s="26"/>
      <c r="M34" s="26"/>
      <c r="N34" s="14">
        <f>IF(B34="","",Setup!$B$16)</f>
      </c>
      <c r="O34" s="14"/>
      <c r="P34" s="14"/>
      <c r="Q34" s="26">
        <f>IF(B34="","",B34+Setup!$B$17)</f>
      </c>
      <c r="R34" s="26"/>
      <c r="S34" s="26"/>
      <c r="T34" s="26"/>
      <c r="U34" s="26"/>
      <c r="V34" s="26"/>
    </row>
    <row r="35" spans="1:22" x14ac:dyDescent="0.25">
      <c r="A35" s="14">
        <f>IF(B35="","",13)</f>
      </c>
      <c r="B35" s="26">
        <f>IF(Setup!$B$6+12*Setup!$B$17&gt;EOMONTH($A$18,0),"",Setup!$B$6+12*Setup!$B$17)</f>
      </c>
      <c r="C35" s="26"/>
      <c r="D35" s="26"/>
      <c r="E35" s="26"/>
      <c r="F35" s="26"/>
      <c r="G35" s="26"/>
      <c r="H35" s="26">
        <f>IF(B35="","",B35+Setup!$B$15-1)</f>
      </c>
      <c r="I35" s="26"/>
      <c r="J35" s="26"/>
      <c r="K35" s="26"/>
      <c r="L35" s="26"/>
      <c r="M35" s="26"/>
      <c r="N35" s="14">
        <f>IF(B35="","",Setup!$B$16)</f>
      </c>
      <c r="O35" s="14"/>
      <c r="P35" s="14"/>
      <c r="Q35" s="26">
        <f>IF(B35="","",B35+Setup!$B$17)</f>
      </c>
      <c r="R35" s="26"/>
      <c r="S35" s="26"/>
      <c r="T35" s="26"/>
      <c r="U35" s="26"/>
      <c r="V35" s="26"/>
    </row>
    <row r="36" spans="1:22" x14ac:dyDescent="0.25">
      <c r="A36" s="14">
        <f>IF(B36="","",14)</f>
      </c>
      <c r="B36" s="26">
        <f>IF(Setup!$B$6+13*Setup!$B$17&gt;EOMONTH($A$18,0),"",Setup!$B$6+13*Setup!$B$17)</f>
      </c>
      <c r="C36" s="26"/>
      <c r="D36" s="26"/>
      <c r="E36" s="26"/>
      <c r="F36" s="26"/>
      <c r="G36" s="26"/>
      <c r="H36" s="26">
        <f>IF(B36="","",B36+Setup!$B$15-1)</f>
      </c>
      <c r="I36" s="26"/>
      <c r="J36" s="26"/>
      <c r="K36" s="26"/>
      <c r="L36" s="26"/>
      <c r="M36" s="26"/>
      <c r="N36" s="14">
        <f>IF(B36="","",Setup!$B$16)</f>
      </c>
      <c r="O36" s="14"/>
      <c r="P36" s="14"/>
      <c r="Q36" s="26">
        <f>IF(B36="","",B36+Setup!$B$17)</f>
      </c>
      <c r="R36" s="26"/>
      <c r="S36" s="26"/>
      <c r="T36" s="26"/>
      <c r="U36" s="26"/>
      <c r="V36" s="26"/>
    </row>
    <row r="37" spans="1:22" x14ac:dyDescent="0.25">
      <c r="A37" s="14">
        <f>IF(B37="","",15)</f>
      </c>
      <c r="B37" s="26">
        <f>IF(Setup!$B$6+14*Setup!$B$17&gt;EOMONTH($A$18,0),"",Setup!$B$6+14*Setup!$B$17)</f>
      </c>
      <c r="C37" s="26"/>
      <c r="D37" s="26"/>
      <c r="E37" s="26"/>
      <c r="F37" s="26"/>
      <c r="G37" s="26"/>
      <c r="H37" s="26">
        <f>IF(B37="","",B37+Setup!$B$15-1)</f>
      </c>
      <c r="I37" s="26"/>
      <c r="J37" s="26"/>
      <c r="K37" s="26"/>
      <c r="L37" s="26"/>
      <c r="M37" s="26"/>
      <c r="N37" s="14">
        <f>IF(B37="","",Setup!$B$16)</f>
      </c>
      <c r="O37" s="14"/>
      <c r="P37" s="14"/>
      <c r="Q37" s="26">
        <f>IF(B37="","",B37+Setup!$B$17)</f>
      </c>
      <c r="R37" s="26"/>
      <c r="S37" s="26"/>
      <c r="T37" s="26"/>
      <c r="U37" s="26"/>
      <c r="V37" s="26"/>
    </row>
    <row r="38" spans="1:22" x14ac:dyDescent="0.25">
      <c r="A38" s="14">
        <f>IF(B38="","",16)</f>
      </c>
      <c r="B38" s="26">
        <f>IF(Setup!$B$6+15*Setup!$B$17&gt;EOMONTH($A$18,0),"",Setup!$B$6+15*Setup!$B$17)</f>
      </c>
      <c r="C38" s="26"/>
      <c r="D38" s="26"/>
      <c r="E38" s="26"/>
      <c r="F38" s="26"/>
      <c r="G38" s="26"/>
      <c r="H38" s="26">
        <f>IF(B38="","",B38+Setup!$B$15-1)</f>
      </c>
      <c r="I38" s="26"/>
      <c r="J38" s="26"/>
      <c r="K38" s="26"/>
      <c r="L38" s="26"/>
      <c r="M38" s="26"/>
      <c r="N38" s="14">
        <f>IF(B38="","",Setup!$B$16)</f>
      </c>
      <c r="O38" s="14"/>
      <c r="P38" s="14"/>
      <c r="Q38" s="26">
        <f>IF(B38="","",B38+Setup!$B$17)</f>
      </c>
      <c r="R38" s="26"/>
      <c r="S38" s="26"/>
      <c r="T38" s="26"/>
      <c r="U38" s="26"/>
      <c r="V38" s="26"/>
    </row>
    <row r="39" spans="1:22" x14ac:dyDescent="0.25">
      <c r="A39" s="14">
        <f>IF(B39="","",17)</f>
      </c>
      <c r="B39" s="26">
        <f>IF(Setup!$B$6+16*Setup!$B$17&gt;EOMONTH($A$18,0),"",Setup!$B$6+16*Setup!$B$17)</f>
      </c>
      <c r="C39" s="26"/>
      <c r="D39" s="26"/>
      <c r="E39" s="26"/>
      <c r="F39" s="26"/>
      <c r="G39" s="26"/>
      <c r="H39" s="26">
        <f>IF(B39="","",B39+Setup!$B$15-1)</f>
      </c>
      <c r="I39" s="26"/>
      <c r="J39" s="26"/>
      <c r="K39" s="26"/>
      <c r="L39" s="26"/>
      <c r="M39" s="26"/>
      <c r="N39" s="14">
        <f>IF(B39="","",Setup!$B$16)</f>
      </c>
      <c r="O39" s="14"/>
      <c r="P39" s="14"/>
      <c r="Q39" s="26">
        <f>IF(B39="","",B39+Setup!$B$17)</f>
      </c>
      <c r="R39" s="26"/>
      <c r="S39" s="26"/>
      <c r="T39" s="26"/>
      <c r="U39" s="26"/>
      <c r="V39" s="26"/>
    </row>
    <row r="40" spans="1:22" x14ac:dyDescent="0.25">
      <c r="A40" s="14">
        <f>IF(B40="","",18)</f>
      </c>
      <c r="B40" s="26">
        <f>IF(Setup!$B$6+17*Setup!$B$17&gt;EOMONTH($A$18,0),"",Setup!$B$6+17*Setup!$B$17)</f>
      </c>
      <c r="C40" s="26"/>
      <c r="D40" s="26"/>
      <c r="E40" s="26"/>
      <c r="F40" s="26"/>
      <c r="G40" s="26"/>
      <c r="H40" s="26">
        <f>IF(B40="","",B40+Setup!$B$15-1)</f>
      </c>
      <c r="I40" s="26"/>
      <c r="J40" s="26"/>
      <c r="K40" s="26"/>
      <c r="L40" s="26"/>
      <c r="M40" s="26"/>
      <c r="N40" s="14">
        <f>IF(B40="","",Setup!$B$16)</f>
      </c>
      <c r="O40" s="14"/>
      <c r="P40" s="14"/>
      <c r="Q40" s="26">
        <f>IF(B40="","",B40+Setup!$B$17)</f>
      </c>
      <c r="R40" s="26"/>
      <c r="S40" s="26"/>
      <c r="T40" s="26"/>
      <c r="U40" s="26"/>
      <c r="V40" s="26"/>
    </row>
    <row r="41" spans="1:22" x14ac:dyDescent="0.25">
      <c r="A41" s="14">
        <f>IF(B41="","",19)</f>
      </c>
      <c r="B41" s="26">
        <f>IF(Setup!$B$6+18*Setup!$B$17&gt;EOMONTH($A$18,0),"",Setup!$B$6+18*Setup!$B$17)</f>
      </c>
      <c r="C41" s="26"/>
      <c r="D41" s="26"/>
      <c r="E41" s="26"/>
      <c r="F41" s="26"/>
      <c r="G41" s="26"/>
      <c r="H41" s="26">
        <f>IF(B41="","",B41+Setup!$B$15-1)</f>
      </c>
      <c r="I41" s="26"/>
      <c r="J41" s="26"/>
      <c r="K41" s="26"/>
      <c r="L41" s="26"/>
      <c r="M41" s="26"/>
      <c r="N41" s="14">
        <f>IF(B41="","",Setup!$B$16)</f>
      </c>
      <c r="O41" s="14"/>
      <c r="P41" s="14"/>
      <c r="Q41" s="26">
        <f>IF(B41="","",B41+Setup!$B$17)</f>
      </c>
      <c r="R41" s="26"/>
      <c r="S41" s="26"/>
      <c r="T41" s="26"/>
      <c r="U41" s="26"/>
      <c r="V41" s="26"/>
    </row>
    <row r="42" spans="1:22" x14ac:dyDescent="0.25">
      <c r="A42" s="14">
        <f>IF(B42="","",20)</f>
      </c>
      <c r="B42" s="26">
        <f>IF(Setup!$B$6+19*Setup!$B$17&gt;EOMONTH($A$18,0),"",Setup!$B$6+19*Setup!$B$17)</f>
      </c>
      <c r="C42" s="26"/>
      <c r="D42" s="26"/>
      <c r="E42" s="26"/>
      <c r="F42" s="26"/>
      <c r="G42" s="26"/>
      <c r="H42" s="26">
        <f>IF(B42="","",B42+Setup!$B$15-1)</f>
      </c>
      <c r="I42" s="26"/>
      <c r="J42" s="26"/>
      <c r="K42" s="26"/>
      <c r="L42" s="26"/>
      <c r="M42" s="26"/>
      <c r="N42" s="14">
        <f>IF(B42="","",Setup!$B$16)</f>
      </c>
      <c r="O42" s="14"/>
      <c r="P42" s="14"/>
      <c r="Q42" s="26">
        <f>IF(B42="","",B42+Setup!$B$17)</f>
      </c>
      <c r="R42" s="26"/>
      <c r="S42" s="26"/>
      <c r="T42" s="26"/>
      <c r="U42" s="26"/>
      <c r="V42" s="26"/>
    </row>
    <row r="43" spans="1:22" x14ac:dyDescent="0.25">
      <c r="A43" s="14">
        <f>IF(B43="","",21)</f>
      </c>
      <c r="B43" s="26">
        <f>IF(Setup!$B$6+20*Setup!$B$17&gt;EOMONTH($A$18,0),"",Setup!$B$6+20*Setup!$B$17)</f>
      </c>
      <c r="C43" s="26"/>
      <c r="D43" s="26"/>
      <c r="E43" s="26"/>
      <c r="F43" s="26"/>
      <c r="G43" s="26"/>
      <c r="H43" s="26">
        <f>IF(B43="","",B43+Setup!$B$15-1)</f>
      </c>
      <c r="I43" s="26"/>
      <c r="J43" s="26"/>
      <c r="K43" s="26"/>
      <c r="L43" s="26"/>
      <c r="M43" s="26"/>
      <c r="N43" s="14">
        <f>IF(B43="","",Setup!$B$16)</f>
      </c>
      <c r="O43" s="14"/>
      <c r="P43" s="14"/>
      <c r="Q43" s="26">
        <f>IF(B43="","",B43+Setup!$B$17)</f>
      </c>
      <c r="R43" s="26"/>
      <c r="S43" s="26"/>
      <c r="T43" s="26"/>
      <c r="U43" s="26"/>
      <c r="V43" s="26"/>
    </row>
    <row r="44" spans="1:22" x14ac:dyDescent="0.25">
      <c r="A44" s="14">
        <f>IF(B44="","",22)</f>
      </c>
      <c r="B44" s="26">
        <f>IF(Setup!$B$6+21*Setup!$B$17&gt;EOMONTH($A$18,0),"",Setup!$B$6+21*Setup!$B$17)</f>
      </c>
      <c r="C44" s="26"/>
      <c r="D44" s="26"/>
      <c r="E44" s="26"/>
      <c r="F44" s="26"/>
      <c r="G44" s="26"/>
      <c r="H44" s="26">
        <f>IF(B44="","",B44+Setup!$B$15-1)</f>
      </c>
      <c r="I44" s="26"/>
      <c r="J44" s="26"/>
      <c r="K44" s="26"/>
      <c r="L44" s="26"/>
      <c r="M44" s="26"/>
      <c r="N44" s="14">
        <f>IF(B44="","",Setup!$B$16)</f>
      </c>
      <c r="O44" s="14"/>
      <c r="P44" s="14"/>
      <c r="Q44" s="26">
        <f>IF(B44="","",B44+Setup!$B$17)</f>
      </c>
      <c r="R44" s="26"/>
      <c r="S44" s="26"/>
      <c r="T44" s="26"/>
      <c r="U44" s="26"/>
      <c r="V44" s="26"/>
    </row>
    <row r="45" spans="1:22" x14ac:dyDescent="0.25">
      <c r="A45" s="14">
        <f>IF(B45="","",23)</f>
      </c>
      <c r="B45" s="26">
        <f>IF(Setup!$B$6+22*Setup!$B$17&gt;EOMONTH($A$18,0),"",Setup!$B$6+22*Setup!$B$17)</f>
      </c>
      <c r="C45" s="26"/>
      <c r="D45" s="26"/>
      <c r="E45" s="26"/>
      <c r="F45" s="26"/>
      <c r="G45" s="26"/>
      <c r="H45" s="26">
        <f>IF(B45="","",B45+Setup!$B$15-1)</f>
      </c>
      <c r="I45" s="26"/>
      <c r="J45" s="26"/>
      <c r="K45" s="26"/>
      <c r="L45" s="26"/>
      <c r="M45" s="26"/>
      <c r="N45" s="14">
        <f>IF(B45="","",Setup!$B$16)</f>
      </c>
      <c r="O45" s="14"/>
      <c r="P45" s="14"/>
      <c r="Q45" s="26">
        <f>IF(B45="","",B45+Setup!$B$17)</f>
      </c>
      <c r="R45" s="26"/>
      <c r="S45" s="26"/>
      <c r="T45" s="26"/>
      <c r="U45" s="26"/>
      <c r="V45" s="26"/>
    </row>
    <row r="46" spans="1:22" x14ac:dyDescent="0.25">
      <c r="A46" s="14">
        <f>IF(B46="","",24)</f>
      </c>
      <c r="B46" s="26">
        <f>IF(Setup!$B$6+23*Setup!$B$17&gt;EOMONTH($A$18,0),"",Setup!$B$6+23*Setup!$B$17)</f>
      </c>
      <c r="C46" s="26"/>
      <c r="D46" s="26"/>
      <c r="E46" s="26"/>
      <c r="F46" s="26"/>
      <c r="G46" s="26"/>
      <c r="H46" s="26">
        <f>IF(B46="","",B46+Setup!$B$15-1)</f>
      </c>
      <c r="I46" s="26"/>
      <c r="J46" s="26"/>
      <c r="K46" s="26"/>
      <c r="L46" s="26"/>
      <c r="M46" s="26"/>
      <c r="N46" s="14">
        <f>IF(B46="","",Setup!$B$16)</f>
      </c>
      <c r="O46" s="14"/>
      <c r="P46" s="14"/>
      <c r="Q46" s="26">
        <f>IF(B46="","",B46+Setup!$B$17)</f>
      </c>
      <c r="R46" s="26"/>
      <c r="S46" s="26"/>
      <c r="T46" s="26"/>
      <c r="U46" s="26"/>
      <c r="V46" s="26"/>
    </row>
    <row r="47" spans="1:22" x14ac:dyDescent="0.25">
      <c r="A47" s="14">
        <f>IF(B47="","",25)</f>
      </c>
      <c r="B47" s="26">
        <f>IF(Setup!$B$6+24*Setup!$B$17&gt;EOMONTH($A$18,0),"",Setup!$B$6+24*Setup!$B$17)</f>
      </c>
      <c r="C47" s="26"/>
      <c r="D47" s="26"/>
      <c r="E47" s="26"/>
      <c r="F47" s="26"/>
      <c r="G47" s="26"/>
      <c r="H47" s="26">
        <f>IF(B47="","",B47+Setup!$B$15-1)</f>
      </c>
      <c r="I47" s="26"/>
      <c r="J47" s="26"/>
      <c r="K47" s="26"/>
      <c r="L47" s="26"/>
      <c r="M47" s="26"/>
      <c r="N47" s="14">
        <f>IF(B47="","",Setup!$B$16)</f>
      </c>
      <c r="O47" s="14"/>
      <c r="P47" s="14"/>
      <c r="Q47" s="26">
        <f>IF(B47="","",B47+Setup!$B$17)</f>
      </c>
      <c r="R47" s="26"/>
      <c r="S47" s="26"/>
      <c r="T47" s="26"/>
      <c r="U47" s="26"/>
      <c r="V47" s="26"/>
    </row>
    <row r="48" spans="1:22" x14ac:dyDescent="0.25">
      <c r="A48" s="14">
        <f>IF(B48="","",26)</f>
      </c>
      <c r="B48" s="26">
        <f>IF(Setup!$B$6+25*Setup!$B$17&gt;EOMONTH($A$18,0),"",Setup!$B$6+25*Setup!$B$17)</f>
      </c>
      <c r="C48" s="26"/>
      <c r="D48" s="26"/>
      <c r="E48" s="26"/>
      <c r="F48" s="26"/>
      <c r="G48" s="26"/>
      <c r="H48" s="26">
        <f>IF(B48="","",B48+Setup!$B$15-1)</f>
      </c>
      <c r="I48" s="26"/>
      <c r="J48" s="26"/>
      <c r="K48" s="26"/>
      <c r="L48" s="26"/>
      <c r="M48" s="26"/>
      <c r="N48" s="14">
        <f>IF(B48="","",Setup!$B$16)</f>
      </c>
      <c r="O48" s="14"/>
      <c r="P48" s="14"/>
      <c r="Q48" s="26">
        <f>IF(B48="","",B48+Setup!$B$17)</f>
      </c>
      <c r="R48" s="26"/>
      <c r="S48" s="26"/>
      <c r="T48" s="26"/>
      <c r="U48" s="26"/>
      <c r="V48" s="26"/>
    </row>
    <row r="49" spans="1:22" x14ac:dyDescent="0.25">
      <c r="A49" s="14">
        <f>IF(B49="","",27)</f>
      </c>
      <c r="B49" s="26">
        <f>IF(Setup!$B$6+26*Setup!$B$17&gt;EOMONTH($A$18,0),"",Setup!$B$6+26*Setup!$B$17)</f>
      </c>
      <c r="C49" s="26"/>
      <c r="D49" s="26"/>
      <c r="E49" s="26"/>
      <c r="F49" s="26"/>
      <c r="G49" s="26"/>
      <c r="H49" s="26">
        <f>IF(B49="","",B49+Setup!$B$15-1)</f>
      </c>
      <c r="I49" s="26"/>
      <c r="J49" s="26"/>
      <c r="K49" s="26"/>
      <c r="L49" s="26"/>
      <c r="M49" s="26"/>
      <c r="N49" s="14">
        <f>IF(B49="","",Setup!$B$16)</f>
      </c>
      <c r="O49" s="14"/>
      <c r="P49" s="14"/>
      <c r="Q49" s="26">
        <f>IF(B49="","",B49+Setup!$B$17)</f>
      </c>
      <c r="R49" s="26"/>
      <c r="S49" s="26"/>
      <c r="T49" s="26"/>
      <c r="U49" s="26"/>
      <c r="V49" s="26"/>
    </row>
    <row r="50" spans="1:22" x14ac:dyDescent="0.25">
      <c r="A50" s="14">
        <f>IF(B50="","",28)</f>
      </c>
      <c r="B50" s="26">
        <f>IF(Setup!$B$6+27*Setup!$B$17&gt;EOMONTH($A$18,0),"",Setup!$B$6+27*Setup!$B$17)</f>
      </c>
      <c r="C50" s="26"/>
      <c r="D50" s="26"/>
      <c r="E50" s="26"/>
      <c r="F50" s="26"/>
      <c r="G50" s="26"/>
      <c r="H50" s="26">
        <f>IF(B50="","",B50+Setup!$B$15-1)</f>
      </c>
      <c r="I50" s="26"/>
      <c r="J50" s="26"/>
      <c r="K50" s="26"/>
      <c r="L50" s="26"/>
      <c r="M50" s="26"/>
      <c r="N50" s="14">
        <f>IF(B50="","",Setup!$B$16)</f>
      </c>
      <c r="O50" s="14"/>
      <c r="P50" s="14"/>
      <c r="Q50" s="26">
        <f>IF(B50="","",B50+Setup!$B$17)</f>
      </c>
      <c r="R50" s="26"/>
      <c r="S50" s="26"/>
      <c r="T50" s="26"/>
      <c r="U50" s="26"/>
      <c r="V50" s="26"/>
    </row>
    <row r="51" spans="1:22" x14ac:dyDescent="0.25">
      <c r="A51" s="14">
        <f>IF(B51="","",29)</f>
      </c>
      <c r="B51" s="26">
        <f>IF(Setup!$B$6+28*Setup!$B$17&gt;EOMONTH($A$18,0),"",Setup!$B$6+28*Setup!$B$17)</f>
      </c>
      <c r="C51" s="26"/>
      <c r="D51" s="26"/>
      <c r="E51" s="26"/>
      <c r="F51" s="26"/>
      <c r="G51" s="26"/>
      <c r="H51" s="26">
        <f>IF(B51="","",B51+Setup!$B$15-1)</f>
      </c>
      <c r="I51" s="26"/>
      <c r="J51" s="26"/>
      <c r="K51" s="26"/>
      <c r="L51" s="26"/>
      <c r="M51" s="26"/>
      <c r="N51" s="14">
        <f>IF(B51="","",Setup!$B$16)</f>
      </c>
      <c r="O51" s="14"/>
      <c r="P51" s="14"/>
      <c r="Q51" s="26">
        <f>IF(B51="","",B51+Setup!$B$17)</f>
      </c>
      <c r="R51" s="26"/>
      <c r="S51" s="26"/>
      <c r="T51" s="26"/>
      <c r="U51" s="26"/>
      <c r="V51" s="26"/>
    </row>
    <row r="52" spans="1:22" x14ac:dyDescent="0.25">
      <c r="A52" s="14">
        <f>IF(B52="","",30)</f>
      </c>
      <c r="B52" s="26">
        <f>IF(Setup!$B$6+29*Setup!$B$17&gt;EOMONTH($A$18,0),"",Setup!$B$6+29*Setup!$B$17)</f>
      </c>
      <c r="C52" s="26"/>
      <c r="D52" s="26"/>
      <c r="E52" s="26"/>
      <c r="F52" s="26"/>
      <c r="G52" s="26"/>
      <c r="H52" s="26">
        <f>IF(B52="","",B52+Setup!$B$15-1)</f>
      </c>
      <c r="I52" s="26"/>
      <c r="J52" s="26"/>
      <c r="K52" s="26"/>
      <c r="L52" s="26"/>
      <c r="M52" s="26"/>
      <c r="N52" s="14">
        <f>IF(B52="","",Setup!$B$16)</f>
      </c>
      <c r="O52" s="14"/>
      <c r="P52" s="14"/>
      <c r="Q52" s="26">
        <f>IF(B52="","",B52+Setup!$B$17)</f>
      </c>
      <c r="R52" s="26"/>
      <c r="S52" s="26"/>
      <c r="T52" s="26"/>
      <c r="U52" s="26"/>
      <c r="V52" s="26"/>
    </row>
    <row r="53" spans="1:22" x14ac:dyDescent="0.25">
      <c r="A53" s="14">
        <f>IF(B53="","",31)</f>
      </c>
      <c r="B53" s="26">
        <f>IF(Setup!$B$6+30*Setup!$B$17&gt;EOMONTH($A$18,0),"",Setup!$B$6+30*Setup!$B$17)</f>
      </c>
      <c r="C53" s="26"/>
      <c r="D53" s="26"/>
      <c r="E53" s="26"/>
      <c r="F53" s="26"/>
      <c r="G53" s="26"/>
      <c r="H53" s="26">
        <f>IF(B53="","",B53+Setup!$B$15-1)</f>
      </c>
      <c r="I53" s="26"/>
      <c r="J53" s="26"/>
      <c r="K53" s="26"/>
      <c r="L53" s="26"/>
      <c r="M53" s="26"/>
      <c r="N53" s="14">
        <f>IF(B53="","",Setup!$B$16)</f>
      </c>
      <c r="O53" s="14"/>
      <c r="P53" s="14"/>
      <c r="Q53" s="26">
        <f>IF(B53="","",B53+Setup!$B$17)</f>
      </c>
      <c r="R53" s="26"/>
      <c r="S53" s="26"/>
      <c r="T53" s="26"/>
      <c r="U53" s="26"/>
      <c r="V53" s="26"/>
    </row>
    <row r="54" spans="1:22" x14ac:dyDescent="0.25">
      <c r="A54" s="14">
        <f>IF(B54="","",32)</f>
      </c>
      <c r="B54" s="26">
        <f>IF(Setup!$B$6+31*Setup!$B$17&gt;EOMONTH($A$18,0),"",Setup!$B$6+31*Setup!$B$17)</f>
      </c>
      <c r="C54" s="26"/>
      <c r="D54" s="26"/>
      <c r="E54" s="26"/>
      <c r="F54" s="26"/>
      <c r="G54" s="26"/>
      <c r="H54" s="26">
        <f>IF(B54="","",B54+Setup!$B$15-1)</f>
      </c>
      <c r="I54" s="26"/>
      <c r="J54" s="26"/>
      <c r="K54" s="26"/>
      <c r="L54" s="26"/>
      <c r="M54" s="26"/>
      <c r="N54" s="14">
        <f>IF(B54="","",Setup!$B$16)</f>
      </c>
      <c r="O54" s="14"/>
      <c r="P54" s="14"/>
      <c r="Q54" s="26">
        <f>IF(B54="","",B54+Setup!$B$17)</f>
      </c>
      <c r="R54" s="26"/>
      <c r="S54" s="26"/>
      <c r="T54" s="26"/>
      <c r="U54" s="26"/>
      <c r="V54" s="26"/>
    </row>
    <row r="55" spans="1:22" x14ac:dyDescent="0.25">
      <c r="A55" s="14">
        <f>IF(B55="","",33)</f>
      </c>
      <c r="B55" s="26">
        <f>IF(Setup!$B$6+32*Setup!$B$17&gt;EOMONTH($A$18,0),"",Setup!$B$6+32*Setup!$B$17)</f>
      </c>
      <c r="C55" s="26"/>
      <c r="D55" s="26"/>
      <c r="E55" s="26"/>
      <c r="F55" s="26"/>
      <c r="G55" s="26"/>
      <c r="H55" s="26">
        <f>IF(B55="","",B55+Setup!$B$15-1)</f>
      </c>
      <c r="I55" s="26"/>
      <c r="J55" s="26"/>
      <c r="K55" s="26"/>
      <c r="L55" s="26"/>
      <c r="M55" s="26"/>
      <c r="N55" s="14">
        <f>IF(B55="","",Setup!$B$16)</f>
      </c>
      <c r="O55" s="14"/>
      <c r="P55" s="14"/>
      <c r="Q55" s="26">
        <f>IF(B55="","",B55+Setup!$B$17)</f>
      </c>
      <c r="R55" s="26"/>
      <c r="S55" s="26"/>
      <c r="T55" s="26"/>
      <c r="U55" s="26"/>
      <c r="V55" s="26"/>
    </row>
    <row r="56" spans="1:22" x14ac:dyDescent="0.25">
      <c r="A56" s="14">
        <f>IF(B56="","",34)</f>
      </c>
      <c r="B56" s="26">
        <f>IF(Setup!$B$6+33*Setup!$B$17&gt;EOMONTH($A$18,0),"",Setup!$B$6+33*Setup!$B$17)</f>
      </c>
      <c r="C56" s="26"/>
      <c r="D56" s="26"/>
      <c r="E56" s="26"/>
      <c r="F56" s="26"/>
      <c r="G56" s="26"/>
      <c r="H56" s="26">
        <f>IF(B56="","",B56+Setup!$B$15-1)</f>
      </c>
      <c r="I56" s="26"/>
      <c r="J56" s="26"/>
      <c r="K56" s="26"/>
      <c r="L56" s="26"/>
      <c r="M56" s="26"/>
      <c r="N56" s="14">
        <f>IF(B56="","",Setup!$B$16)</f>
      </c>
      <c r="O56" s="14"/>
      <c r="P56" s="14"/>
      <c r="Q56" s="26">
        <f>IF(B56="","",B56+Setup!$B$17)</f>
      </c>
      <c r="R56" s="26"/>
      <c r="S56" s="26"/>
      <c r="T56" s="26"/>
      <c r="U56" s="26"/>
      <c r="V56" s="26"/>
    </row>
    <row r="57" spans="1:22" x14ac:dyDescent="0.25">
      <c r="A57" s="14">
        <f>IF(B57="","",35)</f>
      </c>
      <c r="B57" s="26">
        <f>IF(Setup!$B$6+34*Setup!$B$17&gt;EOMONTH($A$18,0),"",Setup!$B$6+34*Setup!$B$17)</f>
      </c>
      <c r="C57" s="26"/>
      <c r="D57" s="26"/>
      <c r="E57" s="26"/>
      <c r="F57" s="26"/>
      <c r="G57" s="26"/>
      <c r="H57" s="26">
        <f>IF(B57="","",B57+Setup!$B$15-1)</f>
      </c>
      <c r="I57" s="26"/>
      <c r="J57" s="26"/>
      <c r="K57" s="26"/>
      <c r="L57" s="26"/>
      <c r="M57" s="26"/>
      <c r="N57" s="14">
        <f>IF(B57="","",Setup!$B$16)</f>
      </c>
      <c r="O57" s="14"/>
      <c r="P57" s="14"/>
      <c r="Q57" s="26">
        <f>IF(B57="","",B57+Setup!$B$17)</f>
      </c>
      <c r="R57" s="26"/>
      <c r="S57" s="26"/>
      <c r="T57" s="26"/>
      <c r="U57" s="26"/>
      <c r="V57" s="26"/>
    </row>
    <row r="58" spans="1:22" x14ac:dyDescent="0.25">
      <c r="A58" s="14">
        <f>IF(B58="","",36)</f>
      </c>
      <c r="B58" s="26">
        <f>IF(Setup!$B$6+35*Setup!$B$17&gt;EOMONTH($A$18,0),"",Setup!$B$6+35*Setup!$B$17)</f>
      </c>
      <c r="C58" s="26"/>
      <c r="D58" s="26"/>
      <c r="E58" s="26"/>
      <c r="F58" s="26"/>
      <c r="G58" s="26"/>
      <c r="H58" s="26">
        <f>IF(B58="","",B58+Setup!$B$15-1)</f>
      </c>
      <c r="I58" s="26"/>
      <c r="J58" s="26"/>
      <c r="K58" s="26"/>
      <c r="L58" s="26"/>
      <c r="M58" s="26"/>
      <c r="N58" s="14">
        <f>IF(B58="","",Setup!$B$16)</f>
      </c>
      <c r="O58" s="14"/>
      <c r="P58" s="14"/>
      <c r="Q58" s="26">
        <f>IF(B58="","",B58+Setup!$B$17)</f>
      </c>
      <c r="R58" s="26"/>
      <c r="S58" s="26"/>
      <c r="T58" s="26"/>
      <c r="U58" s="26"/>
      <c r="V58" s="26"/>
    </row>
    <row r="59" spans="1:22" x14ac:dyDescent="0.25">
      <c r="A59" s="14">
        <f>IF(B59="","",37)</f>
      </c>
      <c r="B59" s="26">
        <f>IF(Setup!$B$6+36*Setup!$B$17&gt;EOMONTH($A$18,0),"",Setup!$B$6+36*Setup!$B$17)</f>
      </c>
      <c r="C59" s="26"/>
      <c r="D59" s="26"/>
      <c r="E59" s="26"/>
      <c r="F59" s="26"/>
      <c r="G59" s="26"/>
      <c r="H59" s="26">
        <f>IF(B59="","",B59+Setup!$B$15-1)</f>
      </c>
      <c r="I59" s="26"/>
      <c r="J59" s="26"/>
      <c r="K59" s="26"/>
      <c r="L59" s="26"/>
      <c r="M59" s="26"/>
      <c r="N59" s="14">
        <f>IF(B59="","",Setup!$B$16)</f>
      </c>
      <c r="O59" s="14"/>
      <c r="P59" s="14"/>
      <c r="Q59" s="26">
        <f>IF(B59="","",B59+Setup!$B$17)</f>
      </c>
      <c r="R59" s="26"/>
      <c r="S59" s="26"/>
      <c r="T59" s="26"/>
      <c r="U59" s="26"/>
      <c r="V59" s="26"/>
    </row>
    <row r="60" spans="1:22" x14ac:dyDescent="0.25">
      <c r="A60" s="14">
        <f>IF(B60="","",38)</f>
      </c>
      <c r="B60" s="26">
        <f>IF(Setup!$B$6+37*Setup!$B$17&gt;EOMONTH($A$18,0),"",Setup!$B$6+37*Setup!$B$17)</f>
      </c>
      <c r="C60" s="26"/>
      <c r="D60" s="26"/>
      <c r="E60" s="26"/>
      <c r="F60" s="26"/>
      <c r="G60" s="26"/>
      <c r="H60" s="26">
        <f>IF(B60="","",B60+Setup!$B$15-1)</f>
      </c>
      <c r="I60" s="26"/>
      <c r="J60" s="26"/>
      <c r="K60" s="26"/>
      <c r="L60" s="26"/>
      <c r="M60" s="26"/>
      <c r="N60" s="14">
        <f>IF(B60="","",Setup!$B$16)</f>
      </c>
      <c r="O60" s="14"/>
      <c r="P60" s="14"/>
      <c r="Q60" s="26">
        <f>IF(B60="","",B60+Setup!$B$17)</f>
      </c>
      <c r="R60" s="26"/>
      <c r="S60" s="26"/>
      <c r="T60" s="26"/>
      <c r="U60" s="26"/>
      <c r="V60" s="26"/>
    </row>
    <row r="61" spans="1:22" x14ac:dyDescent="0.25">
      <c r="A61" s="14">
        <f>IF(B61="","",39)</f>
      </c>
      <c r="B61" s="26">
        <f>IF(Setup!$B$6+38*Setup!$B$17&gt;EOMONTH($A$18,0),"",Setup!$B$6+38*Setup!$B$17)</f>
      </c>
      <c r="C61" s="26"/>
      <c r="D61" s="26"/>
      <c r="E61" s="26"/>
      <c r="F61" s="26"/>
      <c r="G61" s="26"/>
      <c r="H61" s="26">
        <f>IF(B61="","",B61+Setup!$B$15-1)</f>
      </c>
      <c r="I61" s="26"/>
      <c r="J61" s="26"/>
      <c r="K61" s="26"/>
      <c r="L61" s="26"/>
      <c r="M61" s="26"/>
      <c r="N61" s="14">
        <f>IF(B61="","",Setup!$B$16)</f>
      </c>
      <c r="O61" s="14"/>
      <c r="P61" s="14"/>
      <c r="Q61" s="26">
        <f>IF(B61="","",B61+Setup!$B$17)</f>
      </c>
      <c r="R61" s="26"/>
      <c r="S61" s="26"/>
      <c r="T61" s="26"/>
      <c r="U61" s="26"/>
      <c r="V61" s="26"/>
    </row>
    <row r="62" spans="1:22" x14ac:dyDescent="0.25">
      <c r="A62" s="14">
        <f>IF(B62="","",40)</f>
      </c>
      <c r="B62" s="26">
        <f>IF(Setup!$B$6+39*Setup!$B$17&gt;EOMONTH($A$18,0),"",Setup!$B$6+39*Setup!$B$17)</f>
      </c>
      <c r="C62" s="26"/>
      <c r="D62" s="26"/>
      <c r="E62" s="26"/>
      <c r="F62" s="26"/>
      <c r="G62" s="26"/>
      <c r="H62" s="26">
        <f>IF(B62="","",B62+Setup!$B$15-1)</f>
      </c>
      <c r="I62" s="26"/>
      <c r="J62" s="26"/>
      <c r="K62" s="26"/>
      <c r="L62" s="26"/>
      <c r="M62" s="26"/>
      <c r="N62" s="14">
        <f>IF(B62="","",Setup!$B$16)</f>
      </c>
      <c r="O62" s="14"/>
      <c r="P62" s="14"/>
      <c r="Q62" s="26">
        <f>IF(B62="","",B62+Setup!$B$17)</f>
      </c>
      <c r="R62" s="26"/>
      <c r="S62" s="26"/>
      <c r="T62" s="26"/>
      <c r="U62" s="26"/>
      <c r="V62" s="26"/>
    </row>
    <row r="63" spans="1:22" x14ac:dyDescent="0.25">
      <c r="A63" s="14">
        <f>IF(B63="","",41)</f>
      </c>
      <c r="B63" s="26">
        <f>IF(Setup!$B$6+40*Setup!$B$17&gt;EOMONTH($A$18,0),"",Setup!$B$6+40*Setup!$B$17)</f>
      </c>
      <c r="C63" s="26"/>
      <c r="D63" s="26"/>
      <c r="E63" s="26"/>
      <c r="F63" s="26"/>
      <c r="G63" s="26"/>
      <c r="H63" s="26">
        <f>IF(B63="","",B63+Setup!$B$15-1)</f>
      </c>
      <c r="I63" s="26"/>
      <c r="J63" s="26"/>
      <c r="K63" s="26"/>
      <c r="L63" s="26"/>
      <c r="M63" s="26"/>
      <c r="N63" s="14">
        <f>IF(B63="","",Setup!$B$16)</f>
      </c>
      <c r="O63" s="14"/>
      <c r="P63" s="14"/>
      <c r="Q63" s="26">
        <f>IF(B63="","",B63+Setup!$B$17)</f>
      </c>
      <c r="R63" s="26"/>
      <c r="S63" s="26"/>
      <c r="T63" s="26"/>
      <c r="U63" s="26"/>
      <c r="V63" s="26"/>
    </row>
    <row r="64" spans="1:22" x14ac:dyDescent="0.25">
      <c r="A64" s="14">
        <f>IF(B64="","",42)</f>
      </c>
      <c r="B64" s="26">
        <f>IF(Setup!$B$6+41*Setup!$B$17&gt;EOMONTH($A$18,0),"",Setup!$B$6+41*Setup!$B$17)</f>
      </c>
      <c r="C64" s="26"/>
      <c r="D64" s="26"/>
      <c r="E64" s="26"/>
      <c r="F64" s="26"/>
      <c r="G64" s="26"/>
      <c r="H64" s="26">
        <f>IF(B64="","",B64+Setup!$B$15-1)</f>
      </c>
      <c r="I64" s="26"/>
      <c r="J64" s="26"/>
      <c r="K64" s="26"/>
      <c r="L64" s="26"/>
      <c r="M64" s="26"/>
      <c r="N64" s="14">
        <f>IF(B64="","",Setup!$B$16)</f>
      </c>
      <c r="O64" s="14"/>
      <c r="P64" s="14"/>
      <c r="Q64" s="26">
        <f>IF(B64="","",B64+Setup!$B$17)</f>
      </c>
      <c r="R64" s="26"/>
      <c r="S64" s="26"/>
      <c r="T64" s="26"/>
      <c r="U64" s="26"/>
      <c r="V64" s="26"/>
    </row>
    <row r="65" spans="1:22" x14ac:dyDescent="0.25">
      <c r="A65" s="14">
        <f>IF(B65="","",43)</f>
      </c>
      <c r="B65" s="26">
        <f>IF(Setup!$B$6+42*Setup!$B$17&gt;EOMONTH($A$18,0),"",Setup!$B$6+42*Setup!$B$17)</f>
      </c>
      <c r="C65" s="26"/>
      <c r="D65" s="26"/>
      <c r="E65" s="26"/>
      <c r="F65" s="26"/>
      <c r="G65" s="26"/>
      <c r="H65" s="26">
        <f>IF(B65="","",B65+Setup!$B$15-1)</f>
      </c>
      <c r="I65" s="26"/>
      <c r="J65" s="26"/>
      <c r="K65" s="26"/>
      <c r="L65" s="26"/>
      <c r="M65" s="26"/>
      <c r="N65" s="14">
        <f>IF(B65="","",Setup!$B$16)</f>
      </c>
      <c r="O65" s="14"/>
      <c r="P65" s="14"/>
      <c r="Q65" s="26">
        <f>IF(B65="","",B65+Setup!$B$17)</f>
      </c>
      <c r="R65" s="26"/>
      <c r="S65" s="26"/>
      <c r="T65" s="26"/>
      <c r="U65" s="26"/>
      <c r="V65" s="26"/>
    </row>
    <row r="66" spans="1:22" x14ac:dyDescent="0.25">
      <c r="A66" s="14">
        <f>IF(B66="","",44)</f>
      </c>
      <c r="B66" s="26">
        <f>IF(Setup!$B$6+43*Setup!$B$17&gt;EOMONTH($A$18,0),"",Setup!$B$6+43*Setup!$B$17)</f>
      </c>
      <c r="C66" s="26"/>
      <c r="D66" s="26"/>
      <c r="E66" s="26"/>
      <c r="F66" s="26"/>
      <c r="G66" s="26"/>
      <c r="H66" s="26">
        <f>IF(B66="","",B66+Setup!$B$15-1)</f>
      </c>
      <c r="I66" s="26"/>
      <c r="J66" s="26"/>
      <c r="K66" s="26"/>
      <c r="L66" s="26"/>
      <c r="M66" s="26"/>
      <c r="N66" s="14">
        <f>IF(B66="","",Setup!$B$16)</f>
      </c>
      <c r="O66" s="14"/>
      <c r="P66" s="14"/>
      <c r="Q66" s="26">
        <f>IF(B66="","",B66+Setup!$B$17)</f>
      </c>
      <c r="R66" s="26"/>
      <c r="S66" s="26"/>
      <c r="T66" s="26"/>
      <c r="U66" s="26"/>
      <c r="V66" s="26"/>
    </row>
    <row r="67" spans="1:22" x14ac:dyDescent="0.25">
      <c r="A67" s="14">
        <f>IF(B67="","",45)</f>
      </c>
      <c r="B67" s="26">
        <f>IF(Setup!$B$6+44*Setup!$B$17&gt;EOMONTH($A$18,0),"",Setup!$B$6+44*Setup!$B$17)</f>
      </c>
      <c r="C67" s="26"/>
      <c r="D67" s="26"/>
      <c r="E67" s="26"/>
      <c r="F67" s="26"/>
      <c r="G67" s="26"/>
      <c r="H67" s="26">
        <f>IF(B67="","",B67+Setup!$B$15-1)</f>
      </c>
      <c r="I67" s="26"/>
      <c r="J67" s="26"/>
      <c r="K67" s="26"/>
      <c r="L67" s="26"/>
      <c r="M67" s="26"/>
      <c r="N67" s="14">
        <f>IF(B67="","",Setup!$B$16)</f>
      </c>
      <c r="O67" s="14"/>
      <c r="P67" s="14"/>
      <c r="Q67" s="26">
        <f>IF(B67="","",B67+Setup!$B$17)</f>
      </c>
      <c r="R67" s="26"/>
      <c r="S67" s="26"/>
      <c r="T67" s="26"/>
      <c r="U67" s="26"/>
      <c r="V67" s="26"/>
    </row>
    <row r="68" spans="1:22" x14ac:dyDescent="0.25">
      <c r="A68" s="14">
        <f>IF(B68="","",46)</f>
      </c>
      <c r="B68" s="26">
        <f>IF(Setup!$B$6+45*Setup!$B$17&gt;EOMONTH($A$18,0),"",Setup!$B$6+45*Setup!$B$17)</f>
      </c>
      <c r="C68" s="26"/>
      <c r="D68" s="26"/>
      <c r="E68" s="26"/>
      <c r="F68" s="26"/>
      <c r="G68" s="26"/>
      <c r="H68" s="26">
        <f>IF(B68="","",B68+Setup!$B$15-1)</f>
      </c>
      <c r="I68" s="26"/>
      <c r="J68" s="26"/>
      <c r="K68" s="26"/>
      <c r="L68" s="26"/>
      <c r="M68" s="26"/>
      <c r="N68" s="14">
        <f>IF(B68="","",Setup!$B$16)</f>
      </c>
      <c r="O68" s="14"/>
      <c r="P68" s="14"/>
      <c r="Q68" s="26">
        <f>IF(B68="","",B68+Setup!$B$17)</f>
      </c>
      <c r="R68" s="26"/>
      <c r="S68" s="26"/>
      <c r="T68" s="26"/>
      <c r="U68" s="26"/>
      <c r="V68" s="26"/>
    </row>
    <row r="69" spans="1:22" x14ac:dyDescent="0.25">
      <c r="A69" s="14">
        <f>IF(B69="","",47)</f>
      </c>
      <c r="B69" s="26">
        <f>IF(Setup!$B$6+46*Setup!$B$17&gt;EOMONTH($A$18,0),"",Setup!$B$6+46*Setup!$B$17)</f>
      </c>
      <c r="C69" s="26"/>
      <c r="D69" s="26"/>
      <c r="E69" s="26"/>
      <c r="F69" s="26"/>
      <c r="G69" s="26"/>
      <c r="H69" s="26">
        <f>IF(B69="","",B69+Setup!$B$15-1)</f>
      </c>
      <c r="I69" s="26"/>
      <c r="J69" s="26"/>
      <c r="K69" s="26"/>
      <c r="L69" s="26"/>
      <c r="M69" s="26"/>
      <c r="N69" s="14">
        <f>IF(B69="","",Setup!$B$16)</f>
      </c>
      <c r="O69" s="14"/>
      <c r="P69" s="14"/>
      <c r="Q69" s="26">
        <f>IF(B69="","",B69+Setup!$B$17)</f>
      </c>
      <c r="R69" s="26"/>
      <c r="S69" s="26"/>
      <c r="T69" s="26"/>
      <c r="U69" s="26"/>
      <c r="V69" s="26"/>
    </row>
    <row r="70" spans="1:22" x14ac:dyDescent="0.25">
      <c r="A70" s="14">
        <f>IF(B70="","",48)</f>
      </c>
      <c r="B70" s="26">
        <f>IF(Setup!$B$6+47*Setup!$B$17&gt;EOMONTH($A$18,0),"",Setup!$B$6+47*Setup!$B$17)</f>
      </c>
      <c r="C70" s="26"/>
      <c r="D70" s="26"/>
      <c r="E70" s="26"/>
      <c r="F70" s="26"/>
      <c r="G70" s="26"/>
      <c r="H70" s="26">
        <f>IF(B70="","",B70+Setup!$B$15-1)</f>
      </c>
      <c r="I70" s="26"/>
      <c r="J70" s="26"/>
      <c r="K70" s="26"/>
      <c r="L70" s="26"/>
      <c r="M70" s="26"/>
      <c r="N70" s="14">
        <f>IF(B70="","",Setup!$B$16)</f>
      </c>
      <c r="O70" s="14"/>
      <c r="P70" s="14"/>
      <c r="Q70" s="26">
        <f>IF(B70="","",B70+Setup!$B$17)</f>
      </c>
      <c r="R70" s="26"/>
      <c r="S70" s="26"/>
      <c r="T70" s="26"/>
      <c r="U70" s="26"/>
      <c r="V70" s="26"/>
    </row>
    <row r="71" spans="1:22" x14ac:dyDescent="0.25">
      <c r="A71" s="14">
        <f>IF(B71="","",49)</f>
      </c>
      <c r="B71" s="26">
        <f>IF(Setup!$B$6+48*Setup!$B$17&gt;EOMONTH($A$18,0),"",Setup!$B$6+48*Setup!$B$17)</f>
      </c>
      <c r="C71" s="26"/>
      <c r="D71" s="26"/>
      <c r="E71" s="26"/>
      <c r="F71" s="26"/>
      <c r="G71" s="26"/>
      <c r="H71" s="26">
        <f>IF(B71="","",B71+Setup!$B$15-1)</f>
      </c>
      <c r="I71" s="26"/>
      <c r="J71" s="26"/>
      <c r="K71" s="26"/>
      <c r="L71" s="26"/>
      <c r="M71" s="26"/>
      <c r="N71" s="14">
        <f>IF(B71="","",Setup!$B$16)</f>
      </c>
      <c r="O71" s="14"/>
      <c r="P71" s="14"/>
      <c r="Q71" s="26">
        <f>IF(B71="","",B71+Setup!$B$17)</f>
      </c>
      <c r="R71" s="26"/>
      <c r="S71" s="26"/>
      <c r="T71" s="26"/>
      <c r="U71" s="26"/>
      <c r="V71" s="26"/>
    </row>
    <row r="72" spans="1:22" x14ac:dyDescent="0.25">
      <c r="A72" s="14">
        <f>IF(B72="","",50)</f>
      </c>
      <c r="B72" s="26">
        <f>IF(Setup!$B$6+49*Setup!$B$17&gt;EOMONTH($A$18,0),"",Setup!$B$6+49*Setup!$B$17)</f>
      </c>
      <c r="C72" s="26"/>
      <c r="D72" s="26"/>
      <c r="E72" s="26"/>
      <c r="F72" s="26"/>
      <c r="G72" s="26"/>
      <c r="H72" s="26">
        <f>IF(B72="","",B72+Setup!$B$15-1)</f>
      </c>
      <c r="I72" s="26"/>
      <c r="J72" s="26"/>
      <c r="K72" s="26"/>
      <c r="L72" s="26"/>
      <c r="M72" s="26"/>
      <c r="N72" s="14">
        <f>IF(B72="","",Setup!$B$16)</f>
      </c>
      <c r="O72" s="14"/>
      <c r="P72" s="14"/>
      <c r="Q72" s="26">
        <f>IF(B72="","",B72+Setup!$B$17)</f>
      </c>
      <c r="R72" s="26"/>
      <c r="S72" s="26"/>
      <c r="T72" s="26"/>
      <c r="U72" s="26"/>
      <c r="V72" s="26"/>
    </row>
    <row r="73" spans="1:22" x14ac:dyDescent="0.25">
      <c r="A73" s="14">
        <f>IF(B73="","",51)</f>
      </c>
      <c r="B73" s="26">
        <f>IF(Setup!$B$6+50*Setup!$B$17&gt;EOMONTH($A$18,0),"",Setup!$B$6+50*Setup!$B$17)</f>
      </c>
      <c r="C73" s="26"/>
      <c r="D73" s="26"/>
      <c r="E73" s="26"/>
      <c r="F73" s="26"/>
      <c r="G73" s="26"/>
      <c r="H73" s="26">
        <f>IF(B73="","",B73+Setup!$B$15-1)</f>
      </c>
      <c r="I73" s="26"/>
      <c r="J73" s="26"/>
      <c r="K73" s="26"/>
      <c r="L73" s="26"/>
      <c r="M73" s="26"/>
      <c r="N73" s="14">
        <f>IF(B73="","",Setup!$B$16)</f>
      </c>
      <c r="O73" s="14"/>
      <c r="P73" s="14"/>
      <c r="Q73" s="26">
        <f>IF(B73="","",B73+Setup!$B$17)</f>
      </c>
      <c r="R73" s="26"/>
      <c r="S73" s="26"/>
      <c r="T73" s="26"/>
      <c r="U73" s="26"/>
      <c r="V73" s="26"/>
    </row>
    <row r="74" spans="1:22" x14ac:dyDescent="0.25">
      <c r="A74" s="14">
        <f>IF(B74="","",52)</f>
      </c>
      <c r="B74" s="26">
        <f>IF(Setup!$B$6+51*Setup!$B$17&gt;EOMONTH($A$18,0),"",Setup!$B$6+51*Setup!$B$17)</f>
      </c>
      <c r="C74" s="26"/>
      <c r="D74" s="26"/>
      <c r="E74" s="26"/>
      <c r="F74" s="26"/>
      <c r="G74" s="26"/>
      <c r="H74" s="26">
        <f>IF(B74="","",B74+Setup!$B$15-1)</f>
      </c>
      <c r="I74" s="26"/>
      <c r="J74" s="26"/>
      <c r="K74" s="26"/>
      <c r="L74" s="26"/>
      <c r="M74" s="26"/>
      <c r="N74" s="14">
        <f>IF(B74="","",Setup!$B$16)</f>
      </c>
      <c r="O74" s="14"/>
      <c r="P74" s="14"/>
      <c r="Q74" s="26">
        <f>IF(B74="","",B74+Setup!$B$17)</f>
      </c>
      <c r="R74" s="26"/>
      <c r="S74" s="26"/>
      <c r="T74" s="26"/>
      <c r="U74" s="26"/>
      <c r="V74" s="26"/>
    </row>
    <row r="75" spans="1:22" x14ac:dyDescent="0.25">
      <c r="A75" s="14">
        <f>IF(B75="","",53)</f>
      </c>
      <c r="B75" s="26">
        <f>IF(Setup!$B$6+52*Setup!$B$17&gt;EOMONTH($A$18,0),"",Setup!$B$6+52*Setup!$B$17)</f>
      </c>
      <c r="C75" s="26"/>
      <c r="D75" s="26"/>
      <c r="E75" s="26"/>
      <c r="F75" s="26"/>
      <c r="G75" s="26"/>
      <c r="H75" s="26">
        <f>IF(B75="","",B75+Setup!$B$15-1)</f>
      </c>
      <c r="I75" s="26"/>
      <c r="J75" s="26"/>
      <c r="K75" s="26"/>
      <c r="L75" s="26"/>
      <c r="M75" s="26"/>
      <c r="N75" s="14">
        <f>IF(B75="","",Setup!$B$16)</f>
      </c>
      <c r="O75" s="14"/>
      <c r="P75" s="14"/>
      <c r="Q75" s="26">
        <f>IF(B75="","",B75+Setup!$B$17)</f>
      </c>
      <c r="R75" s="26"/>
      <c r="S75" s="26"/>
      <c r="T75" s="26"/>
      <c r="U75" s="26"/>
      <c r="V75" s="26"/>
    </row>
    <row r="76" spans="1:22" x14ac:dyDescent="0.25">
      <c r="A76" s="14">
        <f>IF(B76="","",54)</f>
      </c>
      <c r="B76" s="26">
        <f>IF(Setup!$B$6+53*Setup!$B$17&gt;EOMONTH($A$18,0),"",Setup!$B$6+53*Setup!$B$17)</f>
      </c>
      <c r="C76" s="26"/>
      <c r="D76" s="26"/>
      <c r="E76" s="26"/>
      <c r="F76" s="26"/>
      <c r="G76" s="26"/>
      <c r="H76" s="26">
        <f>IF(B76="","",B76+Setup!$B$15-1)</f>
      </c>
      <c r="I76" s="26"/>
      <c r="J76" s="26"/>
      <c r="K76" s="26"/>
      <c r="L76" s="26"/>
      <c r="M76" s="26"/>
      <c r="N76" s="14">
        <f>IF(B76="","",Setup!$B$16)</f>
      </c>
      <c r="O76" s="14"/>
      <c r="P76" s="14"/>
      <c r="Q76" s="26">
        <f>IF(B76="","",B76+Setup!$B$17)</f>
      </c>
      <c r="R76" s="26"/>
      <c r="S76" s="26"/>
      <c r="T76" s="26"/>
      <c r="U76" s="26"/>
      <c r="V76" s="26"/>
    </row>
    <row r="77" spans="1:22" x14ac:dyDescent="0.25">
      <c r="A77" s="14">
        <f>IF(B77="","",55)</f>
      </c>
      <c r="B77" s="26">
        <f>IF(Setup!$B$6+54*Setup!$B$17&gt;EOMONTH($A$18,0),"",Setup!$B$6+54*Setup!$B$17)</f>
      </c>
      <c r="C77" s="26"/>
      <c r="D77" s="26"/>
      <c r="E77" s="26"/>
      <c r="F77" s="26"/>
      <c r="G77" s="26"/>
      <c r="H77" s="26">
        <f>IF(B77="","",B77+Setup!$B$15-1)</f>
      </c>
      <c r="I77" s="26"/>
      <c r="J77" s="26"/>
      <c r="K77" s="26"/>
      <c r="L77" s="26"/>
      <c r="M77" s="26"/>
      <c r="N77" s="14">
        <f>IF(B77="","",Setup!$B$16)</f>
      </c>
      <c r="O77" s="14"/>
      <c r="P77" s="14"/>
      <c r="Q77" s="26">
        <f>IF(B77="","",B77+Setup!$B$17)</f>
      </c>
      <c r="R77" s="26"/>
      <c r="S77" s="26"/>
      <c r="T77" s="26"/>
      <c r="U77" s="26"/>
      <c r="V77" s="26"/>
    </row>
    <row r="78" spans="1:22" x14ac:dyDescent="0.25">
      <c r="A78" s="14">
        <f>IF(B78="","",56)</f>
      </c>
      <c r="B78" s="26">
        <f>IF(Setup!$B$6+55*Setup!$B$17&gt;EOMONTH($A$18,0),"",Setup!$B$6+55*Setup!$B$17)</f>
      </c>
      <c r="C78" s="26"/>
      <c r="D78" s="26"/>
      <c r="E78" s="26"/>
      <c r="F78" s="26"/>
      <c r="G78" s="26"/>
      <c r="H78" s="26">
        <f>IF(B78="","",B78+Setup!$B$15-1)</f>
      </c>
      <c r="I78" s="26"/>
      <c r="J78" s="26"/>
      <c r="K78" s="26"/>
      <c r="L78" s="26"/>
      <c r="M78" s="26"/>
      <c r="N78" s="14">
        <f>IF(B78="","",Setup!$B$16)</f>
      </c>
      <c r="O78" s="14"/>
      <c r="P78" s="14"/>
      <c r="Q78" s="26">
        <f>IF(B78="","",B78+Setup!$B$17)</f>
      </c>
      <c r="R78" s="26"/>
      <c r="S78" s="26"/>
      <c r="T78" s="26"/>
      <c r="U78" s="26"/>
      <c r="V78" s="26"/>
    </row>
    <row r="80" spans="1:32" x14ac:dyDescent="0.25">
      <c r="A80" s="17" t="s">
        <v>69</v>
      </c>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row>
    <row r="81" spans="1:32"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row>
    <row r="83" spans="1:1" x14ac:dyDescent="0.25">
      <c r="A83" s="18" t="s">
        <v>51</v>
      </c>
    </row>
  </sheetData>
  <mergeCells count="236">
    <mergeCell ref="A1:AF1"/>
    <mergeCell ref="A2:AF2"/>
    <mergeCell ref="B4:J4"/>
    <mergeCell ref="L4:U4"/>
    <mergeCell ref="V4:W4"/>
    <mergeCell ref="Y4:AE4"/>
    <mergeCell ref="A21:Q21"/>
    <mergeCell ref="B22:G22"/>
    <mergeCell ref="H22:M22"/>
    <mergeCell ref="N22:P22"/>
    <mergeCell ref="Q22:V22"/>
    <mergeCell ref="B23:G23"/>
    <mergeCell ref="H23:M23"/>
    <mergeCell ref="N23:P23"/>
    <mergeCell ref="Q23:V23"/>
    <mergeCell ref="B24:G24"/>
    <mergeCell ref="H24:M24"/>
    <mergeCell ref="N24:P24"/>
    <mergeCell ref="Q24:V24"/>
    <mergeCell ref="B25:G25"/>
    <mergeCell ref="H25:M25"/>
    <mergeCell ref="N25:P25"/>
    <mergeCell ref="Q25:V25"/>
    <mergeCell ref="B26:G26"/>
    <mergeCell ref="H26:M26"/>
    <mergeCell ref="N26:P26"/>
    <mergeCell ref="Q26:V26"/>
    <mergeCell ref="B27:G27"/>
    <mergeCell ref="H27:M27"/>
    <mergeCell ref="N27:P27"/>
    <mergeCell ref="Q27:V27"/>
    <mergeCell ref="B28:G28"/>
    <mergeCell ref="H28:M28"/>
    <mergeCell ref="N28:P28"/>
    <mergeCell ref="Q28:V28"/>
    <mergeCell ref="B29:G29"/>
    <mergeCell ref="H29:M29"/>
    <mergeCell ref="N29:P29"/>
    <mergeCell ref="Q29:V29"/>
    <mergeCell ref="B30:G30"/>
    <mergeCell ref="H30:M30"/>
    <mergeCell ref="N30:P30"/>
    <mergeCell ref="Q30:V30"/>
    <mergeCell ref="B31:G31"/>
    <mergeCell ref="H31:M31"/>
    <mergeCell ref="N31:P31"/>
    <mergeCell ref="Q31:V31"/>
    <mergeCell ref="B32:G32"/>
    <mergeCell ref="H32:M32"/>
    <mergeCell ref="N32:P32"/>
    <mergeCell ref="Q32:V32"/>
    <mergeCell ref="B33:G33"/>
    <mergeCell ref="H33:M33"/>
    <mergeCell ref="N33:P33"/>
    <mergeCell ref="Q33:V33"/>
    <mergeCell ref="B34:G34"/>
    <mergeCell ref="H34:M34"/>
    <mergeCell ref="N34:P34"/>
    <mergeCell ref="Q34:V34"/>
    <mergeCell ref="B35:G35"/>
    <mergeCell ref="H35:M35"/>
    <mergeCell ref="N35:P35"/>
    <mergeCell ref="Q35:V35"/>
    <mergeCell ref="B36:G36"/>
    <mergeCell ref="H36:M36"/>
    <mergeCell ref="N36:P36"/>
    <mergeCell ref="Q36:V36"/>
    <mergeCell ref="B37:G37"/>
    <mergeCell ref="H37:M37"/>
    <mergeCell ref="N37:P37"/>
    <mergeCell ref="Q37:V37"/>
    <mergeCell ref="B38:G38"/>
    <mergeCell ref="H38:M38"/>
    <mergeCell ref="N38:P38"/>
    <mergeCell ref="Q38:V38"/>
    <mergeCell ref="B39:G39"/>
    <mergeCell ref="H39:M39"/>
    <mergeCell ref="N39:P39"/>
    <mergeCell ref="Q39:V39"/>
    <mergeCell ref="B40:G40"/>
    <mergeCell ref="H40:M40"/>
    <mergeCell ref="N40:P40"/>
    <mergeCell ref="Q40:V40"/>
    <mergeCell ref="B41:G41"/>
    <mergeCell ref="H41:M41"/>
    <mergeCell ref="N41:P41"/>
    <mergeCell ref="Q41:V41"/>
    <mergeCell ref="B42:G42"/>
    <mergeCell ref="H42:M42"/>
    <mergeCell ref="N42:P42"/>
    <mergeCell ref="Q42:V42"/>
    <mergeCell ref="B43:G43"/>
    <mergeCell ref="H43:M43"/>
    <mergeCell ref="N43:P43"/>
    <mergeCell ref="Q43:V43"/>
    <mergeCell ref="B44:G44"/>
    <mergeCell ref="H44:M44"/>
    <mergeCell ref="N44:P44"/>
    <mergeCell ref="Q44:V44"/>
    <mergeCell ref="B45:G45"/>
    <mergeCell ref="H45:M45"/>
    <mergeCell ref="N45:P45"/>
    <mergeCell ref="Q45:V45"/>
    <mergeCell ref="B46:G46"/>
    <mergeCell ref="H46:M46"/>
    <mergeCell ref="N46:P46"/>
    <mergeCell ref="Q46:V46"/>
    <mergeCell ref="B47:G47"/>
    <mergeCell ref="H47:M47"/>
    <mergeCell ref="N47:P47"/>
    <mergeCell ref="Q47:V47"/>
    <mergeCell ref="B48:G48"/>
    <mergeCell ref="H48:M48"/>
    <mergeCell ref="N48:P48"/>
    <mergeCell ref="Q48:V48"/>
    <mergeCell ref="B49:G49"/>
    <mergeCell ref="H49:M49"/>
    <mergeCell ref="N49:P49"/>
    <mergeCell ref="Q49:V49"/>
    <mergeCell ref="B50:G50"/>
    <mergeCell ref="H50:M50"/>
    <mergeCell ref="N50:P50"/>
    <mergeCell ref="Q50:V50"/>
    <mergeCell ref="B51:G51"/>
    <mergeCell ref="H51:M51"/>
    <mergeCell ref="N51:P51"/>
    <mergeCell ref="Q51:V51"/>
    <mergeCell ref="B52:G52"/>
    <mergeCell ref="H52:M52"/>
    <mergeCell ref="N52:P52"/>
    <mergeCell ref="Q52:V52"/>
    <mergeCell ref="B53:G53"/>
    <mergeCell ref="H53:M53"/>
    <mergeCell ref="N53:P53"/>
    <mergeCell ref="Q53:V53"/>
    <mergeCell ref="B54:G54"/>
    <mergeCell ref="H54:M54"/>
    <mergeCell ref="N54:P54"/>
    <mergeCell ref="Q54:V54"/>
    <mergeCell ref="B55:G55"/>
    <mergeCell ref="H55:M55"/>
    <mergeCell ref="N55:P55"/>
    <mergeCell ref="Q55:V55"/>
    <mergeCell ref="B56:G56"/>
    <mergeCell ref="H56:M56"/>
    <mergeCell ref="N56:P56"/>
    <mergeCell ref="Q56:V56"/>
    <mergeCell ref="B57:G57"/>
    <mergeCell ref="H57:M57"/>
    <mergeCell ref="N57:P57"/>
    <mergeCell ref="Q57:V57"/>
    <mergeCell ref="B58:G58"/>
    <mergeCell ref="H58:M58"/>
    <mergeCell ref="N58:P58"/>
    <mergeCell ref="Q58:V58"/>
    <mergeCell ref="B59:G59"/>
    <mergeCell ref="H59:M59"/>
    <mergeCell ref="N59:P59"/>
    <mergeCell ref="Q59:V59"/>
    <mergeCell ref="B60:G60"/>
    <mergeCell ref="H60:M60"/>
    <mergeCell ref="N60:P60"/>
    <mergeCell ref="Q60:V60"/>
    <mergeCell ref="B61:G61"/>
    <mergeCell ref="H61:M61"/>
    <mergeCell ref="N61:P61"/>
    <mergeCell ref="Q61:V61"/>
    <mergeCell ref="B62:G62"/>
    <mergeCell ref="H62:M62"/>
    <mergeCell ref="N62:P62"/>
    <mergeCell ref="Q62:V62"/>
    <mergeCell ref="B63:G63"/>
    <mergeCell ref="H63:M63"/>
    <mergeCell ref="N63:P63"/>
    <mergeCell ref="Q63:V63"/>
    <mergeCell ref="B64:G64"/>
    <mergeCell ref="H64:M64"/>
    <mergeCell ref="N64:P64"/>
    <mergeCell ref="Q64:V64"/>
    <mergeCell ref="B65:G65"/>
    <mergeCell ref="H65:M65"/>
    <mergeCell ref="N65:P65"/>
    <mergeCell ref="Q65:V65"/>
    <mergeCell ref="B66:G66"/>
    <mergeCell ref="H66:M66"/>
    <mergeCell ref="N66:P66"/>
    <mergeCell ref="Q66:V66"/>
    <mergeCell ref="B67:G67"/>
    <mergeCell ref="H67:M67"/>
    <mergeCell ref="N67:P67"/>
    <mergeCell ref="Q67:V67"/>
    <mergeCell ref="B68:G68"/>
    <mergeCell ref="H68:M68"/>
    <mergeCell ref="N68:P68"/>
    <mergeCell ref="Q68:V68"/>
    <mergeCell ref="B69:G69"/>
    <mergeCell ref="H69:M69"/>
    <mergeCell ref="N69:P69"/>
    <mergeCell ref="Q69:V69"/>
    <mergeCell ref="B70:G70"/>
    <mergeCell ref="H70:M70"/>
    <mergeCell ref="N70:P70"/>
    <mergeCell ref="Q70:V70"/>
    <mergeCell ref="B71:G71"/>
    <mergeCell ref="H71:M71"/>
    <mergeCell ref="N71:P71"/>
    <mergeCell ref="Q71:V71"/>
    <mergeCell ref="B72:G72"/>
    <mergeCell ref="H72:M72"/>
    <mergeCell ref="N72:P72"/>
    <mergeCell ref="Q72:V72"/>
    <mergeCell ref="B73:G73"/>
    <mergeCell ref="H73:M73"/>
    <mergeCell ref="N73:P73"/>
    <mergeCell ref="Q73:V73"/>
    <mergeCell ref="B74:G74"/>
    <mergeCell ref="H74:M74"/>
    <mergeCell ref="N74:P74"/>
    <mergeCell ref="Q74:V74"/>
    <mergeCell ref="B75:G75"/>
    <mergeCell ref="H75:M75"/>
    <mergeCell ref="N75:P75"/>
    <mergeCell ref="Q75:V75"/>
    <mergeCell ref="B76:G76"/>
    <mergeCell ref="H76:M76"/>
    <mergeCell ref="N76:P76"/>
    <mergeCell ref="Q76:V76"/>
    <mergeCell ref="B77:G77"/>
    <mergeCell ref="H77:M77"/>
    <mergeCell ref="N77:P77"/>
    <mergeCell ref="Q77:V77"/>
    <mergeCell ref="B78:G78"/>
    <mergeCell ref="H78:M78"/>
    <mergeCell ref="N78:P78"/>
    <mergeCell ref="Q78:V78"/>
    <mergeCell ref="A80:AF81"/>
  </mergeCells>
  <conditionalFormatting sqref="B7:AF18">
    <cfRule type="cellIs" dxfId="0" priority="1" operator="equal">
      <formula>"D"</formula>
    </cfRule>
    <cfRule type="cellIs" dxfId="1" priority="2" operator="equal">
      <formula>"N"</formula>
    </cfRule>
    <cfRule type="cellIs" dxfId="2" priority="3" operator="equal">
      <formula>"T"</formula>
    </cfRule>
    <cfRule type="cellIs" dxfId="3" priority="4" operator="equal">
      <formula>"R"</formula>
    </cfRule>
  </conditionalFormatting>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7"/>
  <sheetViews>
    <sheetView workbookViewId="0">
      <pane xSplit="6" ySplit="7" topLeftCell="G8" activePane="bottomRight" state="frozen"/>
      <selection pane="bottomRight"/>
    </sheetView>
  </sheetViews>
  <sheetFormatPr defaultRowHeight="15" outlineLevelRow="0" outlineLevelCol="0" x14ac:dyDescent="55"/>
  <cols>
    <col min="1" max="1" width="20" customWidth="1"/>
    <col min="2" max="2" width="14" customWidth="1"/>
    <col min="3" max="3" width="20" customWidth="1"/>
    <col min="4" max="5" width="7" customWidth="1"/>
    <col min="6" max="6" width="8" customWidth="1"/>
    <col min="7" max="62" width="4.6" customWidth="1"/>
  </cols>
  <sheetData>
    <row r="1" ht="30" customHeight="1" spans="1:16" x14ac:dyDescent="0.25">
      <c r="A1" s="1" t="s">
        <v>70</v>
      </c>
      <c r="B1" s="1"/>
      <c r="C1" s="1"/>
      <c r="D1" s="1"/>
      <c r="E1" s="1"/>
      <c r="F1" s="1"/>
      <c r="G1" s="1"/>
      <c r="H1" s="1"/>
      <c r="I1" s="1"/>
      <c r="J1" s="1"/>
      <c r="K1" s="1"/>
      <c r="L1" s="1"/>
      <c r="M1" s="1"/>
      <c r="N1" s="1"/>
      <c r="O1" s="1"/>
      <c r="P1" s="1"/>
    </row>
    <row r="2" ht="20" customHeight="1" spans="1:16" x14ac:dyDescent="0.25">
      <c r="A2" s="2" t="s">
        <v>71</v>
      </c>
      <c r="B2" s="2"/>
      <c r="C2" s="2"/>
      <c r="D2" s="2"/>
      <c r="E2" s="2"/>
      <c r="F2" s="2"/>
      <c r="G2" s="2"/>
      <c r="H2" s="2"/>
      <c r="I2" s="2"/>
      <c r="J2" s="2"/>
      <c r="K2" s="2"/>
      <c r="L2" s="2"/>
      <c r="M2" s="2"/>
      <c r="N2" s="2"/>
      <c r="O2" s="2"/>
      <c r="P2" s="2"/>
    </row>
    <row r="3" ht="8" customHeight="1" x14ac:dyDescent="0.25"/>
    <row r="4" spans="1:21" x14ac:dyDescent="0.25">
      <c r="A4" s="19" t="s">
        <v>72</v>
      </c>
      <c r="B4" s="27">
        <f>Setup!$B$6</f>
      </c>
      <c r="D4" s="19" t="s">
        <v>73</v>
      </c>
      <c r="E4" s="19"/>
      <c r="F4" s="5">
        <v>1</v>
      </c>
      <c r="H4" s="19" t="s">
        <v>74</v>
      </c>
      <c r="I4" s="19"/>
      <c r="J4" s="19"/>
      <c r="K4" s="19"/>
      <c r="L4" s="5">
        <v>1</v>
      </c>
      <c r="N4" s="20" t="s">
        <v>75</v>
      </c>
      <c r="O4" s="20"/>
      <c r="P4" s="20"/>
      <c r="Q4" s="20"/>
      <c r="R4" s="20"/>
      <c r="S4" s="20"/>
      <c r="T4" s="28">
        <f>COUNTIF(G52:BJ52,"SHORT")</f>
      </c>
      <c r="U4" s="28"/>
    </row>
    <row r="6" ht="30" customHeight="1" spans="1:62" x14ac:dyDescent="0.25">
      <c r="A6" s="3" t="s">
        <v>76</v>
      </c>
      <c r="B6" s="3" t="s">
        <v>77</v>
      </c>
      <c r="C6" s="3" t="s">
        <v>78</v>
      </c>
      <c r="D6" s="3" t="s">
        <v>23</v>
      </c>
      <c r="E6" s="3" t="s">
        <v>31</v>
      </c>
      <c r="F6" s="3" t="s">
        <v>79</v>
      </c>
      <c r="G6" s="29">
        <f>G7</f>
      </c>
      <c r="H6" s="29">
        <f>H7</f>
      </c>
      <c r="I6" s="29">
        <f>I7</f>
      </c>
      <c r="J6" s="29">
        <f>J7</f>
      </c>
      <c r="K6" s="29">
        <f>K7</f>
      </c>
      <c r="L6" s="29">
        <f>L7</f>
      </c>
      <c r="M6" s="29">
        <f>M7</f>
      </c>
      <c r="N6" s="29">
        <f>N7</f>
      </c>
      <c r="O6" s="29">
        <f>O7</f>
      </c>
      <c r="P6" s="29">
        <f>P7</f>
      </c>
      <c r="Q6" s="29">
        <f>Q7</f>
      </c>
      <c r="R6" s="29">
        <f>R7</f>
      </c>
      <c r="S6" s="29">
        <f>S7</f>
      </c>
      <c r="T6" s="29">
        <f>T7</f>
      </c>
      <c r="U6" s="29">
        <f>U7</f>
      </c>
      <c r="V6" s="29">
        <f>V7</f>
      </c>
      <c r="W6" s="29">
        <f>W7</f>
      </c>
      <c r="X6" s="29">
        <f>X7</f>
      </c>
      <c r="Y6" s="29">
        <f>Y7</f>
      </c>
      <c r="Z6" s="29">
        <f>Z7</f>
      </c>
      <c r="AA6" s="29">
        <f>AA7</f>
      </c>
      <c r="AB6" s="29">
        <f>AB7</f>
      </c>
      <c r="AC6" s="29">
        <f>AC7</f>
      </c>
      <c r="AD6" s="29">
        <f>AD7</f>
      </c>
      <c r="AE6" s="29">
        <f>AE7</f>
      </c>
      <c r="AF6" s="29">
        <f>AF7</f>
      </c>
      <c r="AG6" s="29">
        <f>AG7</f>
      </c>
      <c r="AH6" s="29">
        <f>AH7</f>
      </c>
      <c r="AI6" s="29">
        <f>AI7</f>
      </c>
      <c r="AJ6" s="29">
        <f>AJ7</f>
      </c>
      <c r="AK6" s="29">
        <f>AK7</f>
      </c>
      <c r="AL6" s="29">
        <f>AL7</f>
      </c>
      <c r="AM6" s="29">
        <f>AM7</f>
      </c>
      <c r="AN6" s="29">
        <f>AN7</f>
      </c>
      <c r="AO6" s="29">
        <f>AO7</f>
      </c>
      <c r="AP6" s="29">
        <f>AP7</f>
      </c>
      <c r="AQ6" s="29">
        <f>AQ7</f>
      </c>
      <c r="AR6" s="29">
        <f>AR7</f>
      </c>
      <c r="AS6" s="29">
        <f>AS7</f>
      </c>
      <c r="AT6" s="29">
        <f>AT7</f>
      </c>
      <c r="AU6" s="29">
        <f>AU7</f>
      </c>
      <c r="AV6" s="29">
        <f>AV7</f>
      </c>
      <c r="AW6" s="29">
        <f>AW7</f>
      </c>
      <c r="AX6" s="29">
        <f>AX7</f>
      </c>
      <c r="AY6" s="29">
        <f>AY7</f>
      </c>
      <c r="AZ6" s="29">
        <f>AZ7</f>
      </c>
      <c r="BA6" s="29">
        <f>BA7</f>
      </c>
      <c r="BB6" s="29">
        <f>BB7</f>
      </c>
      <c r="BC6" s="29">
        <f>BC7</f>
      </c>
      <c r="BD6" s="29">
        <f>BD7</f>
      </c>
      <c r="BE6" s="29">
        <f>BE7</f>
      </c>
      <c r="BF6" s="29">
        <f>BF7</f>
      </c>
      <c r="BG6" s="29">
        <f>BG7</f>
      </c>
      <c r="BH6" s="29">
        <f>BH7</f>
      </c>
      <c r="BI6" s="29">
        <f>BI7</f>
      </c>
      <c r="BJ6" s="29">
        <f>BJ7</f>
      </c>
    </row>
    <row r="7" spans="1:62" x14ac:dyDescent="0.25">
      <c r="A7" s="3"/>
      <c r="B7" s="3"/>
      <c r="C7" s="3"/>
      <c r="D7" s="3"/>
      <c r="E7" s="3"/>
      <c r="F7" s="3"/>
      <c r="G7" s="30">
        <f>$B$4</f>
      </c>
      <c r="H7" s="30">
        <f>G7+1</f>
      </c>
      <c r="I7" s="30">
        <f>H7+1</f>
      </c>
      <c r="J7" s="30">
        <f>I7+1</f>
      </c>
      <c r="K7" s="30">
        <f>J7+1</f>
      </c>
      <c r="L7" s="30">
        <f>K7+1</f>
      </c>
      <c r="M7" s="30">
        <f>L7+1</f>
      </c>
      <c r="N7" s="30">
        <f>M7+1</f>
      </c>
      <c r="O7" s="30">
        <f>N7+1</f>
      </c>
      <c r="P7" s="30">
        <f>O7+1</f>
      </c>
      <c r="Q7" s="30">
        <f>P7+1</f>
      </c>
      <c r="R7" s="30">
        <f>Q7+1</f>
      </c>
      <c r="S7" s="30">
        <f>R7+1</f>
      </c>
      <c r="T7" s="30">
        <f>S7+1</f>
      </c>
      <c r="U7" s="30">
        <f>T7+1</f>
      </c>
      <c r="V7" s="30">
        <f>U7+1</f>
      </c>
      <c r="W7" s="30">
        <f>V7+1</f>
      </c>
      <c r="X7" s="30">
        <f>W7+1</f>
      </c>
      <c r="Y7" s="30">
        <f>X7+1</f>
      </c>
      <c r="Z7" s="30">
        <f>Y7+1</f>
      </c>
      <c r="AA7" s="30">
        <f>Z7+1</f>
      </c>
      <c r="AB7" s="30">
        <f>AA7+1</f>
      </c>
      <c r="AC7" s="30">
        <f>AB7+1</f>
      </c>
      <c r="AD7" s="30">
        <f>AC7+1</f>
      </c>
      <c r="AE7" s="30">
        <f>AD7+1</f>
      </c>
      <c r="AF7" s="30">
        <f>AE7+1</f>
      </c>
      <c r="AG7" s="30">
        <f>AF7+1</f>
      </c>
      <c r="AH7" s="30">
        <f>AG7+1</f>
      </c>
      <c r="AI7" s="30">
        <f>AH7+1</f>
      </c>
      <c r="AJ7" s="30">
        <f>AI7+1</f>
      </c>
      <c r="AK7" s="30">
        <f>AJ7+1</f>
      </c>
      <c r="AL7" s="30">
        <f>AK7+1</f>
      </c>
      <c r="AM7" s="30">
        <f>AL7+1</f>
      </c>
      <c r="AN7" s="30">
        <f>AM7+1</f>
      </c>
      <c r="AO7" s="30">
        <f>AN7+1</f>
      </c>
      <c r="AP7" s="30">
        <f>AO7+1</f>
      </c>
      <c r="AQ7" s="30">
        <f>AP7+1</f>
      </c>
      <c r="AR7" s="30">
        <f>AQ7+1</f>
      </c>
      <c r="AS7" s="30">
        <f>AR7+1</f>
      </c>
      <c r="AT7" s="30">
        <f>AS7+1</f>
      </c>
      <c r="AU7" s="30">
        <f>AT7+1</f>
      </c>
      <c r="AV7" s="30">
        <f>AU7+1</f>
      </c>
      <c r="AW7" s="30">
        <f>AV7+1</f>
      </c>
      <c r="AX7" s="30">
        <f>AW7+1</f>
      </c>
      <c r="AY7" s="30">
        <f>AX7+1</f>
      </c>
      <c r="AZ7" s="30">
        <f>AY7+1</f>
      </c>
      <c r="BA7" s="30">
        <f>AZ7+1</f>
      </c>
      <c r="BB7" s="30">
        <f>BA7+1</f>
      </c>
      <c r="BC7" s="30">
        <f>BB7+1</f>
      </c>
      <c r="BD7" s="30">
        <f>BC7+1</f>
      </c>
      <c r="BE7" s="30">
        <f>BD7+1</f>
      </c>
      <c r="BF7" s="30">
        <f>BE7+1</f>
      </c>
      <c r="BG7" s="30">
        <f>BF7+1</f>
      </c>
      <c r="BH7" s="30">
        <f>BG7+1</f>
      </c>
      <c r="BI7" s="30">
        <f>BH7+1</f>
      </c>
      <c r="BJ7" s="30">
        <f>BI7+1</f>
      </c>
    </row>
    <row r="8" spans="1:62" x14ac:dyDescent="0.25">
      <c r="A8" s="31" t="s">
        <v>80</v>
      </c>
      <c r="B8" s="31" t="s">
        <v>81</v>
      </c>
      <c r="C8" s="31" t="s">
        <v>82</v>
      </c>
      <c r="D8" s="14">
        <f>IF($A8="","",IF(OR($C8="",$C8="Same as Setup"),Setup!$B$15,INDEX(Setup!$B$21:$B$29,MATCH($C8,Setup!$A$21:$A$29,0))))</f>
      </c>
      <c r="E8" s="14">
        <f>IF($A8="","",IF(OR($C8="",$C8="Same as Setup"),Setup!$B$16,INDEX(Setup!$C$21:$C$29,MATCH($C8,Setup!$A$21:$A$29,0))))</f>
      </c>
      <c r="F8" s="5">
        <v>0</v>
      </c>
      <c r="G8" s="24">
        <f>IF($A8="","",IF(AND(Setup!$B$9="Mark as travel",OR(MOD(G$7-(Setup!$B$6+$F8)+($D8+$E8)*1000,($D8+$E8))=0,MOD(G$7-(Setup!$B$6+$F8)+($D8+$E8)*1000,($D8+$E8))=$D8-1)),"T",IF(MOD(G$7-(Setup!$B$6+$F8)+($D8+$E8)*1000,($D8+$E8))&lt;$D8,IF(MOD(G$7-(Setup!$B$6+$F8)+($D8+$E8)*1000,($D8+$E8))&lt;Setup!$B$11,"D","N"),IF(AND(Setup!$B$9="Take from R&amp;R",OR(MOD(G$7-(Setup!$B$6+$F8)+($D8+$E8)*1000,($D8+$E8))=$D8,MOD(G$7-(Setup!$B$6+$F8)+($D8+$E8)*1000,($D8+$E8))=($D8+$E8)-1)),"T","R"))))</f>
      </c>
      <c r="H8" s="24">
        <f>IF($A8="","",IF(AND(Setup!$B$9="Mark as travel",OR(MOD(H$7-(Setup!$B$6+$F8)+($D8+$E8)*1000,($D8+$E8))=0,MOD(H$7-(Setup!$B$6+$F8)+($D8+$E8)*1000,($D8+$E8))=$D8-1)),"T",IF(MOD(H$7-(Setup!$B$6+$F8)+($D8+$E8)*1000,($D8+$E8))&lt;$D8,IF(MOD(H$7-(Setup!$B$6+$F8)+($D8+$E8)*1000,($D8+$E8))&lt;Setup!$B$11,"D","N"),IF(AND(Setup!$B$9="Take from R&amp;R",OR(MOD(H$7-(Setup!$B$6+$F8)+($D8+$E8)*1000,($D8+$E8))=$D8,MOD(H$7-(Setup!$B$6+$F8)+($D8+$E8)*1000,($D8+$E8))=($D8+$E8)-1)),"T","R"))))</f>
      </c>
      <c r="I8" s="24">
        <f>IF($A8="","",IF(AND(Setup!$B$9="Mark as travel",OR(MOD(I$7-(Setup!$B$6+$F8)+($D8+$E8)*1000,($D8+$E8))=0,MOD(I$7-(Setup!$B$6+$F8)+($D8+$E8)*1000,($D8+$E8))=$D8-1)),"T",IF(MOD(I$7-(Setup!$B$6+$F8)+($D8+$E8)*1000,($D8+$E8))&lt;$D8,IF(MOD(I$7-(Setup!$B$6+$F8)+($D8+$E8)*1000,($D8+$E8))&lt;Setup!$B$11,"D","N"),IF(AND(Setup!$B$9="Take from R&amp;R",OR(MOD(I$7-(Setup!$B$6+$F8)+($D8+$E8)*1000,($D8+$E8))=$D8,MOD(I$7-(Setup!$B$6+$F8)+($D8+$E8)*1000,($D8+$E8))=($D8+$E8)-1)),"T","R"))))</f>
      </c>
      <c r="J8" s="24">
        <f>IF($A8="","",IF(AND(Setup!$B$9="Mark as travel",OR(MOD(J$7-(Setup!$B$6+$F8)+($D8+$E8)*1000,($D8+$E8))=0,MOD(J$7-(Setup!$B$6+$F8)+($D8+$E8)*1000,($D8+$E8))=$D8-1)),"T",IF(MOD(J$7-(Setup!$B$6+$F8)+($D8+$E8)*1000,($D8+$E8))&lt;$D8,IF(MOD(J$7-(Setup!$B$6+$F8)+($D8+$E8)*1000,($D8+$E8))&lt;Setup!$B$11,"D","N"),IF(AND(Setup!$B$9="Take from R&amp;R",OR(MOD(J$7-(Setup!$B$6+$F8)+($D8+$E8)*1000,($D8+$E8))=$D8,MOD(J$7-(Setup!$B$6+$F8)+($D8+$E8)*1000,($D8+$E8))=($D8+$E8)-1)),"T","R"))))</f>
      </c>
      <c r="K8" s="24">
        <f>IF($A8="","",IF(AND(Setup!$B$9="Mark as travel",OR(MOD(K$7-(Setup!$B$6+$F8)+($D8+$E8)*1000,($D8+$E8))=0,MOD(K$7-(Setup!$B$6+$F8)+($D8+$E8)*1000,($D8+$E8))=$D8-1)),"T",IF(MOD(K$7-(Setup!$B$6+$F8)+($D8+$E8)*1000,($D8+$E8))&lt;$D8,IF(MOD(K$7-(Setup!$B$6+$F8)+($D8+$E8)*1000,($D8+$E8))&lt;Setup!$B$11,"D","N"),IF(AND(Setup!$B$9="Take from R&amp;R",OR(MOD(K$7-(Setup!$B$6+$F8)+($D8+$E8)*1000,($D8+$E8))=$D8,MOD(K$7-(Setup!$B$6+$F8)+($D8+$E8)*1000,($D8+$E8))=($D8+$E8)-1)),"T","R"))))</f>
      </c>
      <c r="L8" s="24">
        <f>IF($A8="","",IF(AND(Setup!$B$9="Mark as travel",OR(MOD(L$7-(Setup!$B$6+$F8)+($D8+$E8)*1000,($D8+$E8))=0,MOD(L$7-(Setup!$B$6+$F8)+($D8+$E8)*1000,($D8+$E8))=$D8-1)),"T",IF(MOD(L$7-(Setup!$B$6+$F8)+($D8+$E8)*1000,($D8+$E8))&lt;$D8,IF(MOD(L$7-(Setup!$B$6+$F8)+($D8+$E8)*1000,($D8+$E8))&lt;Setup!$B$11,"D","N"),IF(AND(Setup!$B$9="Take from R&amp;R",OR(MOD(L$7-(Setup!$B$6+$F8)+($D8+$E8)*1000,($D8+$E8))=$D8,MOD(L$7-(Setup!$B$6+$F8)+($D8+$E8)*1000,($D8+$E8))=($D8+$E8)-1)),"T","R"))))</f>
      </c>
      <c r="M8" s="24">
        <f>IF($A8="","",IF(AND(Setup!$B$9="Mark as travel",OR(MOD(M$7-(Setup!$B$6+$F8)+($D8+$E8)*1000,($D8+$E8))=0,MOD(M$7-(Setup!$B$6+$F8)+($D8+$E8)*1000,($D8+$E8))=$D8-1)),"T",IF(MOD(M$7-(Setup!$B$6+$F8)+($D8+$E8)*1000,($D8+$E8))&lt;$D8,IF(MOD(M$7-(Setup!$B$6+$F8)+($D8+$E8)*1000,($D8+$E8))&lt;Setup!$B$11,"D","N"),IF(AND(Setup!$B$9="Take from R&amp;R",OR(MOD(M$7-(Setup!$B$6+$F8)+($D8+$E8)*1000,($D8+$E8))=$D8,MOD(M$7-(Setup!$B$6+$F8)+($D8+$E8)*1000,($D8+$E8))=($D8+$E8)-1)),"T","R"))))</f>
      </c>
      <c r="N8" s="24">
        <f>IF($A8="","",IF(AND(Setup!$B$9="Mark as travel",OR(MOD(N$7-(Setup!$B$6+$F8)+($D8+$E8)*1000,($D8+$E8))=0,MOD(N$7-(Setup!$B$6+$F8)+($D8+$E8)*1000,($D8+$E8))=$D8-1)),"T",IF(MOD(N$7-(Setup!$B$6+$F8)+($D8+$E8)*1000,($D8+$E8))&lt;$D8,IF(MOD(N$7-(Setup!$B$6+$F8)+($D8+$E8)*1000,($D8+$E8))&lt;Setup!$B$11,"D","N"),IF(AND(Setup!$B$9="Take from R&amp;R",OR(MOD(N$7-(Setup!$B$6+$F8)+($D8+$E8)*1000,($D8+$E8))=$D8,MOD(N$7-(Setup!$B$6+$F8)+($D8+$E8)*1000,($D8+$E8))=($D8+$E8)-1)),"T","R"))))</f>
      </c>
      <c r="O8" s="24">
        <f>IF($A8="","",IF(AND(Setup!$B$9="Mark as travel",OR(MOD(O$7-(Setup!$B$6+$F8)+($D8+$E8)*1000,($D8+$E8))=0,MOD(O$7-(Setup!$B$6+$F8)+($D8+$E8)*1000,($D8+$E8))=$D8-1)),"T",IF(MOD(O$7-(Setup!$B$6+$F8)+($D8+$E8)*1000,($D8+$E8))&lt;$D8,IF(MOD(O$7-(Setup!$B$6+$F8)+($D8+$E8)*1000,($D8+$E8))&lt;Setup!$B$11,"D","N"),IF(AND(Setup!$B$9="Take from R&amp;R",OR(MOD(O$7-(Setup!$B$6+$F8)+($D8+$E8)*1000,($D8+$E8))=$D8,MOD(O$7-(Setup!$B$6+$F8)+($D8+$E8)*1000,($D8+$E8))=($D8+$E8)-1)),"T","R"))))</f>
      </c>
      <c r="P8" s="24">
        <f>IF($A8="","",IF(AND(Setup!$B$9="Mark as travel",OR(MOD(P$7-(Setup!$B$6+$F8)+($D8+$E8)*1000,($D8+$E8))=0,MOD(P$7-(Setup!$B$6+$F8)+($D8+$E8)*1000,($D8+$E8))=$D8-1)),"T",IF(MOD(P$7-(Setup!$B$6+$F8)+($D8+$E8)*1000,($D8+$E8))&lt;$D8,IF(MOD(P$7-(Setup!$B$6+$F8)+($D8+$E8)*1000,($D8+$E8))&lt;Setup!$B$11,"D","N"),IF(AND(Setup!$B$9="Take from R&amp;R",OR(MOD(P$7-(Setup!$B$6+$F8)+($D8+$E8)*1000,($D8+$E8))=$D8,MOD(P$7-(Setup!$B$6+$F8)+($D8+$E8)*1000,($D8+$E8))=($D8+$E8)-1)),"T","R"))))</f>
      </c>
      <c r="Q8" s="24">
        <f>IF($A8="","",IF(AND(Setup!$B$9="Mark as travel",OR(MOD(Q$7-(Setup!$B$6+$F8)+($D8+$E8)*1000,($D8+$E8))=0,MOD(Q$7-(Setup!$B$6+$F8)+($D8+$E8)*1000,($D8+$E8))=$D8-1)),"T",IF(MOD(Q$7-(Setup!$B$6+$F8)+($D8+$E8)*1000,($D8+$E8))&lt;$D8,IF(MOD(Q$7-(Setup!$B$6+$F8)+($D8+$E8)*1000,($D8+$E8))&lt;Setup!$B$11,"D","N"),IF(AND(Setup!$B$9="Take from R&amp;R",OR(MOD(Q$7-(Setup!$B$6+$F8)+($D8+$E8)*1000,($D8+$E8))=$D8,MOD(Q$7-(Setup!$B$6+$F8)+($D8+$E8)*1000,($D8+$E8))=($D8+$E8)-1)),"T","R"))))</f>
      </c>
      <c r="R8" s="24">
        <f>IF($A8="","",IF(AND(Setup!$B$9="Mark as travel",OR(MOD(R$7-(Setup!$B$6+$F8)+($D8+$E8)*1000,($D8+$E8))=0,MOD(R$7-(Setup!$B$6+$F8)+($D8+$E8)*1000,($D8+$E8))=$D8-1)),"T",IF(MOD(R$7-(Setup!$B$6+$F8)+($D8+$E8)*1000,($D8+$E8))&lt;$D8,IF(MOD(R$7-(Setup!$B$6+$F8)+($D8+$E8)*1000,($D8+$E8))&lt;Setup!$B$11,"D","N"),IF(AND(Setup!$B$9="Take from R&amp;R",OR(MOD(R$7-(Setup!$B$6+$F8)+($D8+$E8)*1000,($D8+$E8))=$D8,MOD(R$7-(Setup!$B$6+$F8)+($D8+$E8)*1000,($D8+$E8))=($D8+$E8)-1)),"T","R"))))</f>
      </c>
      <c r="S8" s="24">
        <f>IF($A8="","",IF(AND(Setup!$B$9="Mark as travel",OR(MOD(S$7-(Setup!$B$6+$F8)+($D8+$E8)*1000,($D8+$E8))=0,MOD(S$7-(Setup!$B$6+$F8)+($D8+$E8)*1000,($D8+$E8))=$D8-1)),"T",IF(MOD(S$7-(Setup!$B$6+$F8)+($D8+$E8)*1000,($D8+$E8))&lt;$D8,IF(MOD(S$7-(Setup!$B$6+$F8)+($D8+$E8)*1000,($D8+$E8))&lt;Setup!$B$11,"D","N"),IF(AND(Setup!$B$9="Take from R&amp;R",OR(MOD(S$7-(Setup!$B$6+$F8)+($D8+$E8)*1000,($D8+$E8))=$D8,MOD(S$7-(Setup!$B$6+$F8)+($D8+$E8)*1000,($D8+$E8))=($D8+$E8)-1)),"T","R"))))</f>
      </c>
      <c r="T8" s="24">
        <f>IF($A8="","",IF(AND(Setup!$B$9="Mark as travel",OR(MOD(T$7-(Setup!$B$6+$F8)+($D8+$E8)*1000,($D8+$E8))=0,MOD(T$7-(Setup!$B$6+$F8)+($D8+$E8)*1000,($D8+$E8))=$D8-1)),"T",IF(MOD(T$7-(Setup!$B$6+$F8)+($D8+$E8)*1000,($D8+$E8))&lt;$D8,IF(MOD(T$7-(Setup!$B$6+$F8)+($D8+$E8)*1000,($D8+$E8))&lt;Setup!$B$11,"D","N"),IF(AND(Setup!$B$9="Take from R&amp;R",OR(MOD(T$7-(Setup!$B$6+$F8)+($D8+$E8)*1000,($D8+$E8))=$D8,MOD(T$7-(Setup!$B$6+$F8)+($D8+$E8)*1000,($D8+$E8))=($D8+$E8)-1)),"T","R"))))</f>
      </c>
      <c r="U8" s="24">
        <f>IF($A8="","",IF(AND(Setup!$B$9="Mark as travel",OR(MOD(U$7-(Setup!$B$6+$F8)+($D8+$E8)*1000,($D8+$E8))=0,MOD(U$7-(Setup!$B$6+$F8)+($D8+$E8)*1000,($D8+$E8))=$D8-1)),"T",IF(MOD(U$7-(Setup!$B$6+$F8)+($D8+$E8)*1000,($D8+$E8))&lt;$D8,IF(MOD(U$7-(Setup!$B$6+$F8)+($D8+$E8)*1000,($D8+$E8))&lt;Setup!$B$11,"D","N"),IF(AND(Setup!$B$9="Take from R&amp;R",OR(MOD(U$7-(Setup!$B$6+$F8)+($D8+$E8)*1000,($D8+$E8))=$D8,MOD(U$7-(Setup!$B$6+$F8)+($D8+$E8)*1000,($D8+$E8))=($D8+$E8)-1)),"T","R"))))</f>
      </c>
      <c r="V8" s="24">
        <f>IF($A8="","",IF(AND(Setup!$B$9="Mark as travel",OR(MOD(V$7-(Setup!$B$6+$F8)+($D8+$E8)*1000,($D8+$E8))=0,MOD(V$7-(Setup!$B$6+$F8)+($D8+$E8)*1000,($D8+$E8))=$D8-1)),"T",IF(MOD(V$7-(Setup!$B$6+$F8)+($D8+$E8)*1000,($D8+$E8))&lt;$D8,IF(MOD(V$7-(Setup!$B$6+$F8)+($D8+$E8)*1000,($D8+$E8))&lt;Setup!$B$11,"D","N"),IF(AND(Setup!$B$9="Take from R&amp;R",OR(MOD(V$7-(Setup!$B$6+$F8)+($D8+$E8)*1000,($D8+$E8))=$D8,MOD(V$7-(Setup!$B$6+$F8)+($D8+$E8)*1000,($D8+$E8))=($D8+$E8)-1)),"T","R"))))</f>
      </c>
      <c r="W8" s="24">
        <f>IF($A8="","",IF(AND(Setup!$B$9="Mark as travel",OR(MOD(W$7-(Setup!$B$6+$F8)+($D8+$E8)*1000,($D8+$E8))=0,MOD(W$7-(Setup!$B$6+$F8)+($D8+$E8)*1000,($D8+$E8))=$D8-1)),"T",IF(MOD(W$7-(Setup!$B$6+$F8)+($D8+$E8)*1000,($D8+$E8))&lt;$D8,IF(MOD(W$7-(Setup!$B$6+$F8)+($D8+$E8)*1000,($D8+$E8))&lt;Setup!$B$11,"D","N"),IF(AND(Setup!$B$9="Take from R&amp;R",OR(MOD(W$7-(Setup!$B$6+$F8)+($D8+$E8)*1000,($D8+$E8))=$D8,MOD(W$7-(Setup!$B$6+$F8)+($D8+$E8)*1000,($D8+$E8))=($D8+$E8)-1)),"T","R"))))</f>
      </c>
      <c r="X8" s="24">
        <f>IF($A8="","",IF(AND(Setup!$B$9="Mark as travel",OR(MOD(X$7-(Setup!$B$6+$F8)+($D8+$E8)*1000,($D8+$E8))=0,MOD(X$7-(Setup!$B$6+$F8)+($D8+$E8)*1000,($D8+$E8))=$D8-1)),"T",IF(MOD(X$7-(Setup!$B$6+$F8)+($D8+$E8)*1000,($D8+$E8))&lt;$D8,IF(MOD(X$7-(Setup!$B$6+$F8)+($D8+$E8)*1000,($D8+$E8))&lt;Setup!$B$11,"D","N"),IF(AND(Setup!$B$9="Take from R&amp;R",OR(MOD(X$7-(Setup!$B$6+$F8)+($D8+$E8)*1000,($D8+$E8))=$D8,MOD(X$7-(Setup!$B$6+$F8)+($D8+$E8)*1000,($D8+$E8))=($D8+$E8)-1)),"T","R"))))</f>
      </c>
      <c r="Y8" s="24">
        <f>IF($A8="","",IF(AND(Setup!$B$9="Mark as travel",OR(MOD(Y$7-(Setup!$B$6+$F8)+($D8+$E8)*1000,($D8+$E8))=0,MOD(Y$7-(Setup!$B$6+$F8)+($D8+$E8)*1000,($D8+$E8))=$D8-1)),"T",IF(MOD(Y$7-(Setup!$B$6+$F8)+($D8+$E8)*1000,($D8+$E8))&lt;$D8,IF(MOD(Y$7-(Setup!$B$6+$F8)+($D8+$E8)*1000,($D8+$E8))&lt;Setup!$B$11,"D","N"),IF(AND(Setup!$B$9="Take from R&amp;R",OR(MOD(Y$7-(Setup!$B$6+$F8)+($D8+$E8)*1000,($D8+$E8))=$D8,MOD(Y$7-(Setup!$B$6+$F8)+($D8+$E8)*1000,($D8+$E8))=($D8+$E8)-1)),"T","R"))))</f>
      </c>
      <c r="Z8" s="24">
        <f>IF($A8="","",IF(AND(Setup!$B$9="Mark as travel",OR(MOD(Z$7-(Setup!$B$6+$F8)+($D8+$E8)*1000,($D8+$E8))=0,MOD(Z$7-(Setup!$B$6+$F8)+($D8+$E8)*1000,($D8+$E8))=$D8-1)),"T",IF(MOD(Z$7-(Setup!$B$6+$F8)+($D8+$E8)*1000,($D8+$E8))&lt;$D8,IF(MOD(Z$7-(Setup!$B$6+$F8)+($D8+$E8)*1000,($D8+$E8))&lt;Setup!$B$11,"D","N"),IF(AND(Setup!$B$9="Take from R&amp;R",OR(MOD(Z$7-(Setup!$B$6+$F8)+($D8+$E8)*1000,($D8+$E8))=$D8,MOD(Z$7-(Setup!$B$6+$F8)+($D8+$E8)*1000,($D8+$E8))=($D8+$E8)-1)),"T","R"))))</f>
      </c>
      <c r="AA8" s="24">
        <f>IF($A8="","",IF(AND(Setup!$B$9="Mark as travel",OR(MOD(AA$7-(Setup!$B$6+$F8)+($D8+$E8)*1000,($D8+$E8))=0,MOD(AA$7-(Setup!$B$6+$F8)+($D8+$E8)*1000,($D8+$E8))=$D8-1)),"T",IF(MOD(AA$7-(Setup!$B$6+$F8)+($D8+$E8)*1000,($D8+$E8))&lt;$D8,IF(MOD(AA$7-(Setup!$B$6+$F8)+($D8+$E8)*1000,($D8+$E8))&lt;Setup!$B$11,"D","N"),IF(AND(Setup!$B$9="Take from R&amp;R",OR(MOD(AA$7-(Setup!$B$6+$F8)+($D8+$E8)*1000,($D8+$E8))=$D8,MOD(AA$7-(Setup!$B$6+$F8)+($D8+$E8)*1000,($D8+$E8))=($D8+$E8)-1)),"T","R"))))</f>
      </c>
      <c r="AB8" s="24">
        <f>IF($A8="","",IF(AND(Setup!$B$9="Mark as travel",OR(MOD(AB$7-(Setup!$B$6+$F8)+($D8+$E8)*1000,($D8+$E8))=0,MOD(AB$7-(Setup!$B$6+$F8)+($D8+$E8)*1000,($D8+$E8))=$D8-1)),"T",IF(MOD(AB$7-(Setup!$B$6+$F8)+($D8+$E8)*1000,($D8+$E8))&lt;$D8,IF(MOD(AB$7-(Setup!$B$6+$F8)+($D8+$E8)*1000,($D8+$E8))&lt;Setup!$B$11,"D","N"),IF(AND(Setup!$B$9="Take from R&amp;R",OR(MOD(AB$7-(Setup!$B$6+$F8)+($D8+$E8)*1000,($D8+$E8))=$D8,MOD(AB$7-(Setup!$B$6+$F8)+($D8+$E8)*1000,($D8+$E8))=($D8+$E8)-1)),"T","R"))))</f>
      </c>
      <c r="AC8" s="24">
        <f>IF($A8="","",IF(AND(Setup!$B$9="Mark as travel",OR(MOD(AC$7-(Setup!$B$6+$F8)+($D8+$E8)*1000,($D8+$E8))=0,MOD(AC$7-(Setup!$B$6+$F8)+($D8+$E8)*1000,($D8+$E8))=$D8-1)),"T",IF(MOD(AC$7-(Setup!$B$6+$F8)+($D8+$E8)*1000,($D8+$E8))&lt;$D8,IF(MOD(AC$7-(Setup!$B$6+$F8)+($D8+$E8)*1000,($D8+$E8))&lt;Setup!$B$11,"D","N"),IF(AND(Setup!$B$9="Take from R&amp;R",OR(MOD(AC$7-(Setup!$B$6+$F8)+($D8+$E8)*1000,($D8+$E8))=$D8,MOD(AC$7-(Setup!$B$6+$F8)+($D8+$E8)*1000,($D8+$E8))=($D8+$E8)-1)),"T","R"))))</f>
      </c>
      <c r="AD8" s="24">
        <f>IF($A8="","",IF(AND(Setup!$B$9="Mark as travel",OR(MOD(AD$7-(Setup!$B$6+$F8)+($D8+$E8)*1000,($D8+$E8))=0,MOD(AD$7-(Setup!$B$6+$F8)+($D8+$E8)*1000,($D8+$E8))=$D8-1)),"T",IF(MOD(AD$7-(Setup!$B$6+$F8)+($D8+$E8)*1000,($D8+$E8))&lt;$D8,IF(MOD(AD$7-(Setup!$B$6+$F8)+($D8+$E8)*1000,($D8+$E8))&lt;Setup!$B$11,"D","N"),IF(AND(Setup!$B$9="Take from R&amp;R",OR(MOD(AD$7-(Setup!$B$6+$F8)+($D8+$E8)*1000,($D8+$E8))=$D8,MOD(AD$7-(Setup!$B$6+$F8)+($D8+$E8)*1000,($D8+$E8))=($D8+$E8)-1)),"T","R"))))</f>
      </c>
      <c r="AE8" s="24">
        <f>IF($A8="","",IF(AND(Setup!$B$9="Mark as travel",OR(MOD(AE$7-(Setup!$B$6+$F8)+($D8+$E8)*1000,($D8+$E8))=0,MOD(AE$7-(Setup!$B$6+$F8)+($D8+$E8)*1000,($D8+$E8))=$D8-1)),"T",IF(MOD(AE$7-(Setup!$B$6+$F8)+($D8+$E8)*1000,($D8+$E8))&lt;$D8,IF(MOD(AE$7-(Setup!$B$6+$F8)+($D8+$E8)*1000,($D8+$E8))&lt;Setup!$B$11,"D","N"),IF(AND(Setup!$B$9="Take from R&amp;R",OR(MOD(AE$7-(Setup!$B$6+$F8)+($D8+$E8)*1000,($D8+$E8))=$D8,MOD(AE$7-(Setup!$B$6+$F8)+($D8+$E8)*1000,($D8+$E8))=($D8+$E8)-1)),"T","R"))))</f>
      </c>
      <c r="AF8" s="24">
        <f>IF($A8="","",IF(AND(Setup!$B$9="Mark as travel",OR(MOD(AF$7-(Setup!$B$6+$F8)+($D8+$E8)*1000,($D8+$E8))=0,MOD(AF$7-(Setup!$B$6+$F8)+($D8+$E8)*1000,($D8+$E8))=$D8-1)),"T",IF(MOD(AF$7-(Setup!$B$6+$F8)+($D8+$E8)*1000,($D8+$E8))&lt;$D8,IF(MOD(AF$7-(Setup!$B$6+$F8)+($D8+$E8)*1000,($D8+$E8))&lt;Setup!$B$11,"D","N"),IF(AND(Setup!$B$9="Take from R&amp;R",OR(MOD(AF$7-(Setup!$B$6+$F8)+($D8+$E8)*1000,($D8+$E8))=$D8,MOD(AF$7-(Setup!$B$6+$F8)+($D8+$E8)*1000,($D8+$E8))=($D8+$E8)-1)),"T","R"))))</f>
      </c>
      <c r="AG8" s="24">
        <f>IF($A8="","",IF(AND(Setup!$B$9="Mark as travel",OR(MOD(AG$7-(Setup!$B$6+$F8)+($D8+$E8)*1000,($D8+$E8))=0,MOD(AG$7-(Setup!$B$6+$F8)+($D8+$E8)*1000,($D8+$E8))=$D8-1)),"T",IF(MOD(AG$7-(Setup!$B$6+$F8)+($D8+$E8)*1000,($D8+$E8))&lt;$D8,IF(MOD(AG$7-(Setup!$B$6+$F8)+($D8+$E8)*1000,($D8+$E8))&lt;Setup!$B$11,"D","N"),IF(AND(Setup!$B$9="Take from R&amp;R",OR(MOD(AG$7-(Setup!$B$6+$F8)+($D8+$E8)*1000,($D8+$E8))=$D8,MOD(AG$7-(Setup!$B$6+$F8)+($D8+$E8)*1000,($D8+$E8))=($D8+$E8)-1)),"T","R"))))</f>
      </c>
      <c r="AH8" s="24">
        <f>IF($A8="","",IF(AND(Setup!$B$9="Mark as travel",OR(MOD(AH$7-(Setup!$B$6+$F8)+($D8+$E8)*1000,($D8+$E8))=0,MOD(AH$7-(Setup!$B$6+$F8)+($D8+$E8)*1000,($D8+$E8))=$D8-1)),"T",IF(MOD(AH$7-(Setup!$B$6+$F8)+($D8+$E8)*1000,($D8+$E8))&lt;$D8,IF(MOD(AH$7-(Setup!$B$6+$F8)+($D8+$E8)*1000,($D8+$E8))&lt;Setup!$B$11,"D","N"),IF(AND(Setup!$B$9="Take from R&amp;R",OR(MOD(AH$7-(Setup!$B$6+$F8)+($D8+$E8)*1000,($D8+$E8))=$D8,MOD(AH$7-(Setup!$B$6+$F8)+($D8+$E8)*1000,($D8+$E8))=($D8+$E8)-1)),"T","R"))))</f>
      </c>
      <c r="AI8" s="24">
        <f>IF($A8="","",IF(AND(Setup!$B$9="Mark as travel",OR(MOD(AI$7-(Setup!$B$6+$F8)+($D8+$E8)*1000,($D8+$E8))=0,MOD(AI$7-(Setup!$B$6+$F8)+($D8+$E8)*1000,($D8+$E8))=$D8-1)),"T",IF(MOD(AI$7-(Setup!$B$6+$F8)+($D8+$E8)*1000,($D8+$E8))&lt;$D8,IF(MOD(AI$7-(Setup!$B$6+$F8)+($D8+$E8)*1000,($D8+$E8))&lt;Setup!$B$11,"D","N"),IF(AND(Setup!$B$9="Take from R&amp;R",OR(MOD(AI$7-(Setup!$B$6+$F8)+($D8+$E8)*1000,($D8+$E8))=$D8,MOD(AI$7-(Setup!$B$6+$F8)+($D8+$E8)*1000,($D8+$E8))=($D8+$E8)-1)),"T","R"))))</f>
      </c>
      <c r="AJ8" s="24">
        <f>IF($A8="","",IF(AND(Setup!$B$9="Mark as travel",OR(MOD(AJ$7-(Setup!$B$6+$F8)+($D8+$E8)*1000,($D8+$E8))=0,MOD(AJ$7-(Setup!$B$6+$F8)+($D8+$E8)*1000,($D8+$E8))=$D8-1)),"T",IF(MOD(AJ$7-(Setup!$B$6+$F8)+($D8+$E8)*1000,($D8+$E8))&lt;$D8,IF(MOD(AJ$7-(Setup!$B$6+$F8)+($D8+$E8)*1000,($D8+$E8))&lt;Setup!$B$11,"D","N"),IF(AND(Setup!$B$9="Take from R&amp;R",OR(MOD(AJ$7-(Setup!$B$6+$F8)+($D8+$E8)*1000,($D8+$E8))=$D8,MOD(AJ$7-(Setup!$B$6+$F8)+($D8+$E8)*1000,($D8+$E8))=($D8+$E8)-1)),"T","R"))))</f>
      </c>
      <c r="AK8" s="24">
        <f>IF($A8="","",IF(AND(Setup!$B$9="Mark as travel",OR(MOD(AK$7-(Setup!$B$6+$F8)+($D8+$E8)*1000,($D8+$E8))=0,MOD(AK$7-(Setup!$B$6+$F8)+($D8+$E8)*1000,($D8+$E8))=$D8-1)),"T",IF(MOD(AK$7-(Setup!$B$6+$F8)+($D8+$E8)*1000,($D8+$E8))&lt;$D8,IF(MOD(AK$7-(Setup!$B$6+$F8)+($D8+$E8)*1000,($D8+$E8))&lt;Setup!$B$11,"D","N"),IF(AND(Setup!$B$9="Take from R&amp;R",OR(MOD(AK$7-(Setup!$B$6+$F8)+($D8+$E8)*1000,($D8+$E8))=$D8,MOD(AK$7-(Setup!$B$6+$F8)+($D8+$E8)*1000,($D8+$E8))=($D8+$E8)-1)),"T","R"))))</f>
      </c>
      <c r="AL8" s="24">
        <f>IF($A8="","",IF(AND(Setup!$B$9="Mark as travel",OR(MOD(AL$7-(Setup!$B$6+$F8)+($D8+$E8)*1000,($D8+$E8))=0,MOD(AL$7-(Setup!$B$6+$F8)+($D8+$E8)*1000,($D8+$E8))=$D8-1)),"T",IF(MOD(AL$7-(Setup!$B$6+$F8)+($D8+$E8)*1000,($D8+$E8))&lt;$D8,IF(MOD(AL$7-(Setup!$B$6+$F8)+($D8+$E8)*1000,($D8+$E8))&lt;Setup!$B$11,"D","N"),IF(AND(Setup!$B$9="Take from R&amp;R",OR(MOD(AL$7-(Setup!$B$6+$F8)+($D8+$E8)*1000,($D8+$E8))=$D8,MOD(AL$7-(Setup!$B$6+$F8)+($D8+$E8)*1000,($D8+$E8))=($D8+$E8)-1)),"T","R"))))</f>
      </c>
      <c r="AM8" s="24">
        <f>IF($A8="","",IF(AND(Setup!$B$9="Mark as travel",OR(MOD(AM$7-(Setup!$B$6+$F8)+($D8+$E8)*1000,($D8+$E8))=0,MOD(AM$7-(Setup!$B$6+$F8)+($D8+$E8)*1000,($D8+$E8))=$D8-1)),"T",IF(MOD(AM$7-(Setup!$B$6+$F8)+($D8+$E8)*1000,($D8+$E8))&lt;$D8,IF(MOD(AM$7-(Setup!$B$6+$F8)+($D8+$E8)*1000,($D8+$E8))&lt;Setup!$B$11,"D","N"),IF(AND(Setup!$B$9="Take from R&amp;R",OR(MOD(AM$7-(Setup!$B$6+$F8)+($D8+$E8)*1000,($D8+$E8))=$D8,MOD(AM$7-(Setup!$B$6+$F8)+($D8+$E8)*1000,($D8+$E8))=($D8+$E8)-1)),"T","R"))))</f>
      </c>
      <c r="AN8" s="24">
        <f>IF($A8="","",IF(AND(Setup!$B$9="Mark as travel",OR(MOD(AN$7-(Setup!$B$6+$F8)+($D8+$E8)*1000,($D8+$E8))=0,MOD(AN$7-(Setup!$B$6+$F8)+($D8+$E8)*1000,($D8+$E8))=$D8-1)),"T",IF(MOD(AN$7-(Setup!$B$6+$F8)+($D8+$E8)*1000,($D8+$E8))&lt;$D8,IF(MOD(AN$7-(Setup!$B$6+$F8)+($D8+$E8)*1000,($D8+$E8))&lt;Setup!$B$11,"D","N"),IF(AND(Setup!$B$9="Take from R&amp;R",OR(MOD(AN$7-(Setup!$B$6+$F8)+($D8+$E8)*1000,($D8+$E8))=$D8,MOD(AN$7-(Setup!$B$6+$F8)+($D8+$E8)*1000,($D8+$E8))=($D8+$E8)-1)),"T","R"))))</f>
      </c>
      <c r="AO8" s="24">
        <f>IF($A8="","",IF(AND(Setup!$B$9="Mark as travel",OR(MOD(AO$7-(Setup!$B$6+$F8)+($D8+$E8)*1000,($D8+$E8))=0,MOD(AO$7-(Setup!$B$6+$F8)+($D8+$E8)*1000,($D8+$E8))=$D8-1)),"T",IF(MOD(AO$7-(Setup!$B$6+$F8)+($D8+$E8)*1000,($D8+$E8))&lt;$D8,IF(MOD(AO$7-(Setup!$B$6+$F8)+($D8+$E8)*1000,($D8+$E8))&lt;Setup!$B$11,"D","N"),IF(AND(Setup!$B$9="Take from R&amp;R",OR(MOD(AO$7-(Setup!$B$6+$F8)+($D8+$E8)*1000,($D8+$E8))=$D8,MOD(AO$7-(Setup!$B$6+$F8)+($D8+$E8)*1000,($D8+$E8))=($D8+$E8)-1)),"T","R"))))</f>
      </c>
      <c r="AP8" s="24">
        <f>IF($A8="","",IF(AND(Setup!$B$9="Mark as travel",OR(MOD(AP$7-(Setup!$B$6+$F8)+($D8+$E8)*1000,($D8+$E8))=0,MOD(AP$7-(Setup!$B$6+$F8)+($D8+$E8)*1000,($D8+$E8))=$D8-1)),"T",IF(MOD(AP$7-(Setup!$B$6+$F8)+($D8+$E8)*1000,($D8+$E8))&lt;$D8,IF(MOD(AP$7-(Setup!$B$6+$F8)+($D8+$E8)*1000,($D8+$E8))&lt;Setup!$B$11,"D","N"),IF(AND(Setup!$B$9="Take from R&amp;R",OR(MOD(AP$7-(Setup!$B$6+$F8)+($D8+$E8)*1000,($D8+$E8))=$D8,MOD(AP$7-(Setup!$B$6+$F8)+($D8+$E8)*1000,($D8+$E8))=($D8+$E8)-1)),"T","R"))))</f>
      </c>
      <c r="AQ8" s="24">
        <f>IF($A8="","",IF(AND(Setup!$B$9="Mark as travel",OR(MOD(AQ$7-(Setup!$B$6+$F8)+($D8+$E8)*1000,($D8+$E8))=0,MOD(AQ$7-(Setup!$B$6+$F8)+($D8+$E8)*1000,($D8+$E8))=$D8-1)),"T",IF(MOD(AQ$7-(Setup!$B$6+$F8)+($D8+$E8)*1000,($D8+$E8))&lt;$D8,IF(MOD(AQ$7-(Setup!$B$6+$F8)+($D8+$E8)*1000,($D8+$E8))&lt;Setup!$B$11,"D","N"),IF(AND(Setup!$B$9="Take from R&amp;R",OR(MOD(AQ$7-(Setup!$B$6+$F8)+($D8+$E8)*1000,($D8+$E8))=$D8,MOD(AQ$7-(Setup!$B$6+$F8)+($D8+$E8)*1000,($D8+$E8))=($D8+$E8)-1)),"T","R"))))</f>
      </c>
      <c r="AR8" s="24">
        <f>IF($A8="","",IF(AND(Setup!$B$9="Mark as travel",OR(MOD(AR$7-(Setup!$B$6+$F8)+($D8+$E8)*1000,($D8+$E8))=0,MOD(AR$7-(Setup!$B$6+$F8)+($D8+$E8)*1000,($D8+$E8))=$D8-1)),"T",IF(MOD(AR$7-(Setup!$B$6+$F8)+($D8+$E8)*1000,($D8+$E8))&lt;$D8,IF(MOD(AR$7-(Setup!$B$6+$F8)+($D8+$E8)*1000,($D8+$E8))&lt;Setup!$B$11,"D","N"),IF(AND(Setup!$B$9="Take from R&amp;R",OR(MOD(AR$7-(Setup!$B$6+$F8)+($D8+$E8)*1000,($D8+$E8))=$D8,MOD(AR$7-(Setup!$B$6+$F8)+($D8+$E8)*1000,($D8+$E8))=($D8+$E8)-1)),"T","R"))))</f>
      </c>
      <c r="AS8" s="24">
        <f>IF($A8="","",IF(AND(Setup!$B$9="Mark as travel",OR(MOD(AS$7-(Setup!$B$6+$F8)+($D8+$E8)*1000,($D8+$E8))=0,MOD(AS$7-(Setup!$B$6+$F8)+($D8+$E8)*1000,($D8+$E8))=$D8-1)),"T",IF(MOD(AS$7-(Setup!$B$6+$F8)+($D8+$E8)*1000,($D8+$E8))&lt;$D8,IF(MOD(AS$7-(Setup!$B$6+$F8)+($D8+$E8)*1000,($D8+$E8))&lt;Setup!$B$11,"D","N"),IF(AND(Setup!$B$9="Take from R&amp;R",OR(MOD(AS$7-(Setup!$B$6+$F8)+($D8+$E8)*1000,($D8+$E8))=$D8,MOD(AS$7-(Setup!$B$6+$F8)+($D8+$E8)*1000,($D8+$E8))=($D8+$E8)-1)),"T","R"))))</f>
      </c>
      <c r="AT8" s="24">
        <f>IF($A8="","",IF(AND(Setup!$B$9="Mark as travel",OR(MOD(AT$7-(Setup!$B$6+$F8)+($D8+$E8)*1000,($D8+$E8))=0,MOD(AT$7-(Setup!$B$6+$F8)+($D8+$E8)*1000,($D8+$E8))=$D8-1)),"T",IF(MOD(AT$7-(Setup!$B$6+$F8)+($D8+$E8)*1000,($D8+$E8))&lt;$D8,IF(MOD(AT$7-(Setup!$B$6+$F8)+($D8+$E8)*1000,($D8+$E8))&lt;Setup!$B$11,"D","N"),IF(AND(Setup!$B$9="Take from R&amp;R",OR(MOD(AT$7-(Setup!$B$6+$F8)+($D8+$E8)*1000,($D8+$E8))=$D8,MOD(AT$7-(Setup!$B$6+$F8)+($D8+$E8)*1000,($D8+$E8))=($D8+$E8)-1)),"T","R"))))</f>
      </c>
      <c r="AU8" s="24">
        <f>IF($A8="","",IF(AND(Setup!$B$9="Mark as travel",OR(MOD(AU$7-(Setup!$B$6+$F8)+($D8+$E8)*1000,($D8+$E8))=0,MOD(AU$7-(Setup!$B$6+$F8)+($D8+$E8)*1000,($D8+$E8))=$D8-1)),"T",IF(MOD(AU$7-(Setup!$B$6+$F8)+($D8+$E8)*1000,($D8+$E8))&lt;$D8,IF(MOD(AU$7-(Setup!$B$6+$F8)+($D8+$E8)*1000,($D8+$E8))&lt;Setup!$B$11,"D","N"),IF(AND(Setup!$B$9="Take from R&amp;R",OR(MOD(AU$7-(Setup!$B$6+$F8)+($D8+$E8)*1000,($D8+$E8))=$D8,MOD(AU$7-(Setup!$B$6+$F8)+($D8+$E8)*1000,($D8+$E8))=($D8+$E8)-1)),"T","R"))))</f>
      </c>
      <c r="AV8" s="24">
        <f>IF($A8="","",IF(AND(Setup!$B$9="Mark as travel",OR(MOD(AV$7-(Setup!$B$6+$F8)+($D8+$E8)*1000,($D8+$E8))=0,MOD(AV$7-(Setup!$B$6+$F8)+($D8+$E8)*1000,($D8+$E8))=$D8-1)),"T",IF(MOD(AV$7-(Setup!$B$6+$F8)+($D8+$E8)*1000,($D8+$E8))&lt;$D8,IF(MOD(AV$7-(Setup!$B$6+$F8)+($D8+$E8)*1000,($D8+$E8))&lt;Setup!$B$11,"D","N"),IF(AND(Setup!$B$9="Take from R&amp;R",OR(MOD(AV$7-(Setup!$B$6+$F8)+($D8+$E8)*1000,($D8+$E8))=$D8,MOD(AV$7-(Setup!$B$6+$F8)+($D8+$E8)*1000,($D8+$E8))=($D8+$E8)-1)),"T","R"))))</f>
      </c>
      <c r="AW8" s="24">
        <f>IF($A8="","",IF(AND(Setup!$B$9="Mark as travel",OR(MOD(AW$7-(Setup!$B$6+$F8)+($D8+$E8)*1000,($D8+$E8))=0,MOD(AW$7-(Setup!$B$6+$F8)+($D8+$E8)*1000,($D8+$E8))=$D8-1)),"T",IF(MOD(AW$7-(Setup!$B$6+$F8)+($D8+$E8)*1000,($D8+$E8))&lt;$D8,IF(MOD(AW$7-(Setup!$B$6+$F8)+($D8+$E8)*1000,($D8+$E8))&lt;Setup!$B$11,"D","N"),IF(AND(Setup!$B$9="Take from R&amp;R",OR(MOD(AW$7-(Setup!$B$6+$F8)+($D8+$E8)*1000,($D8+$E8))=$D8,MOD(AW$7-(Setup!$B$6+$F8)+($D8+$E8)*1000,($D8+$E8))=($D8+$E8)-1)),"T","R"))))</f>
      </c>
      <c r="AX8" s="24">
        <f>IF($A8="","",IF(AND(Setup!$B$9="Mark as travel",OR(MOD(AX$7-(Setup!$B$6+$F8)+($D8+$E8)*1000,($D8+$E8))=0,MOD(AX$7-(Setup!$B$6+$F8)+($D8+$E8)*1000,($D8+$E8))=$D8-1)),"T",IF(MOD(AX$7-(Setup!$B$6+$F8)+($D8+$E8)*1000,($D8+$E8))&lt;$D8,IF(MOD(AX$7-(Setup!$B$6+$F8)+($D8+$E8)*1000,($D8+$E8))&lt;Setup!$B$11,"D","N"),IF(AND(Setup!$B$9="Take from R&amp;R",OR(MOD(AX$7-(Setup!$B$6+$F8)+($D8+$E8)*1000,($D8+$E8))=$D8,MOD(AX$7-(Setup!$B$6+$F8)+($D8+$E8)*1000,($D8+$E8))=($D8+$E8)-1)),"T","R"))))</f>
      </c>
      <c r="AY8" s="24">
        <f>IF($A8="","",IF(AND(Setup!$B$9="Mark as travel",OR(MOD(AY$7-(Setup!$B$6+$F8)+($D8+$E8)*1000,($D8+$E8))=0,MOD(AY$7-(Setup!$B$6+$F8)+($D8+$E8)*1000,($D8+$E8))=$D8-1)),"T",IF(MOD(AY$7-(Setup!$B$6+$F8)+($D8+$E8)*1000,($D8+$E8))&lt;$D8,IF(MOD(AY$7-(Setup!$B$6+$F8)+($D8+$E8)*1000,($D8+$E8))&lt;Setup!$B$11,"D","N"),IF(AND(Setup!$B$9="Take from R&amp;R",OR(MOD(AY$7-(Setup!$B$6+$F8)+($D8+$E8)*1000,($D8+$E8))=$D8,MOD(AY$7-(Setup!$B$6+$F8)+($D8+$E8)*1000,($D8+$E8))=($D8+$E8)-1)),"T","R"))))</f>
      </c>
      <c r="AZ8" s="24">
        <f>IF($A8="","",IF(AND(Setup!$B$9="Mark as travel",OR(MOD(AZ$7-(Setup!$B$6+$F8)+($D8+$E8)*1000,($D8+$E8))=0,MOD(AZ$7-(Setup!$B$6+$F8)+($D8+$E8)*1000,($D8+$E8))=$D8-1)),"T",IF(MOD(AZ$7-(Setup!$B$6+$F8)+($D8+$E8)*1000,($D8+$E8))&lt;$D8,IF(MOD(AZ$7-(Setup!$B$6+$F8)+($D8+$E8)*1000,($D8+$E8))&lt;Setup!$B$11,"D","N"),IF(AND(Setup!$B$9="Take from R&amp;R",OR(MOD(AZ$7-(Setup!$B$6+$F8)+($D8+$E8)*1000,($D8+$E8))=$D8,MOD(AZ$7-(Setup!$B$6+$F8)+($D8+$E8)*1000,($D8+$E8))=($D8+$E8)-1)),"T","R"))))</f>
      </c>
      <c r="BA8" s="24">
        <f>IF($A8="","",IF(AND(Setup!$B$9="Mark as travel",OR(MOD(BA$7-(Setup!$B$6+$F8)+($D8+$E8)*1000,($D8+$E8))=0,MOD(BA$7-(Setup!$B$6+$F8)+($D8+$E8)*1000,($D8+$E8))=$D8-1)),"T",IF(MOD(BA$7-(Setup!$B$6+$F8)+($D8+$E8)*1000,($D8+$E8))&lt;$D8,IF(MOD(BA$7-(Setup!$B$6+$F8)+($D8+$E8)*1000,($D8+$E8))&lt;Setup!$B$11,"D","N"),IF(AND(Setup!$B$9="Take from R&amp;R",OR(MOD(BA$7-(Setup!$B$6+$F8)+($D8+$E8)*1000,($D8+$E8))=$D8,MOD(BA$7-(Setup!$B$6+$F8)+($D8+$E8)*1000,($D8+$E8))=($D8+$E8)-1)),"T","R"))))</f>
      </c>
      <c r="BB8" s="24">
        <f>IF($A8="","",IF(AND(Setup!$B$9="Mark as travel",OR(MOD(BB$7-(Setup!$B$6+$F8)+($D8+$E8)*1000,($D8+$E8))=0,MOD(BB$7-(Setup!$B$6+$F8)+($D8+$E8)*1000,($D8+$E8))=$D8-1)),"T",IF(MOD(BB$7-(Setup!$B$6+$F8)+($D8+$E8)*1000,($D8+$E8))&lt;$D8,IF(MOD(BB$7-(Setup!$B$6+$F8)+($D8+$E8)*1000,($D8+$E8))&lt;Setup!$B$11,"D","N"),IF(AND(Setup!$B$9="Take from R&amp;R",OR(MOD(BB$7-(Setup!$B$6+$F8)+($D8+$E8)*1000,($D8+$E8))=$D8,MOD(BB$7-(Setup!$B$6+$F8)+($D8+$E8)*1000,($D8+$E8))=($D8+$E8)-1)),"T","R"))))</f>
      </c>
      <c r="BC8" s="24">
        <f>IF($A8="","",IF(AND(Setup!$B$9="Mark as travel",OR(MOD(BC$7-(Setup!$B$6+$F8)+($D8+$E8)*1000,($D8+$E8))=0,MOD(BC$7-(Setup!$B$6+$F8)+($D8+$E8)*1000,($D8+$E8))=$D8-1)),"T",IF(MOD(BC$7-(Setup!$B$6+$F8)+($D8+$E8)*1000,($D8+$E8))&lt;$D8,IF(MOD(BC$7-(Setup!$B$6+$F8)+($D8+$E8)*1000,($D8+$E8))&lt;Setup!$B$11,"D","N"),IF(AND(Setup!$B$9="Take from R&amp;R",OR(MOD(BC$7-(Setup!$B$6+$F8)+($D8+$E8)*1000,($D8+$E8))=$D8,MOD(BC$7-(Setup!$B$6+$F8)+($D8+$E8)*1000,($D8+$E8))=($D8+$E8)-1)),"T","R"))))</f>
      </c>
      <c r="BD8" s="24">
        <f>IF($A8="","",IF(AND(Setup!$B$9="Mark as travel",OR(MOD(BD$7-(Setup!$B$6+$F8)+($D8+$E8)*1000,($D8+$E8))=0,MOD(BD$7-(Setup!$B$6+$F8)+($D8+$E8)*1000,($D8+$E8))=$D8-1)),"T",IF(MOD(BD$7-(Setup!$B$6+$F8)+($D8+$E8)*1000,($D8+$E8))&lt;$D8,IF(MOD(BD$7-(Setup!$B$6+$F8)+($D8+$E8)*1000,($D8+$E8))&lt;Setup!$B$11,"D","N"),IF(AND(Setup!$B$9="Take from R&amp;R",OR(MOD(BD$7-(Setup!$B$6+$F8)+($D8+$E8)*1000,($D8+$E8))=$D8,MOD(BD$7-(Setup!$B$6+$F8)+($D8+$E8)*1000,($D8+$E8))=($D8+$E8)-1)),"T","R"))))</f>
      </c>
      <c r="BE8" s="24">
        <f>IF($A8="","",IF(AND(Setup!$B$9="Mark as travel",OR(MOD(BE$7-(Setup!$B$6+$F8)+($D8+$E8)*1000,($D8+$E8))=0,MOD(BE$7-(Setup!$B$6+$F8)+($D8+$E8)*1000,($D8+$E8))=$D8-1)),"T",IF(MOD(BE$7-(Setup!$B$6+$F8)+($D8+$E8)*1000,($D8+$E8))&lt;$D8,IF(MOD(BE$7-(Setup!$B$6+$F8)+($D8+$E8)*1000,($D8+$E8))&lt;Setup!$B$11,"D","N"),IF(AND(Setup!$B$9="Take from R&amp;R",OR(MOD(BE$7-(Setup!$B$6+$F8)+($D8+$E8)*1000,($D8+$E8))=$D8,MOD(BE$7-(Setup!$B$6+$F8)+($D8+$E8)*1000,($D8+$E8))=($D8+$E8)-1)),"T","R"))))</f>
      </c>
      <c r="BF8" s="24">
        <f>IF($A8="","",IF(AND(Setup!$B$9="Mark as travel",OR(MOD(BF$7-(Setup!$B$6+$F8)+($D8+$E8)*1000,($D8+$E8))=0,MOD(BF$7-(Setup!$B$6+$F8)+($D8+$E8)*1000,($D8+$E8))=$D8-1)),"T",IF(MOD(BF$7-(Setup!$B$6+$F8)+($D8+$E8)*1000,($D8+$E8))&lt;$D8,IF(MOD(BF$7-(Setup!$B$6+$F8)+($D8+$E8)*1000,($D8+$E8))&lt;Setup!$B$11,"D","N"),IF(AND(Setup!$B$9="Take from R&amp;R",OR(MOD(BF$7-(Setup!$B$6+$F8)+($D8+$E8)*1000,($D8+$E8))=$D8,MOD(BF$7-(Setup!$B$6+$F8)+($D8+$E8)*1000,($D8+$E8))=($D8+$E8)-1)),"T","R"))))</f>
      </c>
      <c r="BG8" s="24">
        <f>IF($A8="","",IF(AND(Setup!$B$9="Mark as travel",OR(MOD(BG$7-(Setup!$B$6+$F8)+($D8+$E8)*1000,($D8+$E8))=0,MOD(BG$7-(Setup!$B$6+$F8)+($D8+$E8)*1000,($D8+$E8))=$D8-1)),"T",IF(MOD(BG$7-(Setup!$B$6+$F8)+($D8+$E8)*1000,($D8+$E8))&lt;$D8,IF(MOD(BG$7-(Setup!$B$6+$F8)+($D8+$E8)*1000,($D8+$E8))&lt;Setup!$B$11,"D","N"),IF(AND(Setup!$B$9="Take from R&amp;R",OR(MOD(BG$7-(Setup!$B$6+$F8)+($D8+$E8)*1000,($D8+$E8))=$D8,MOD(BG$7-(Setup!$B$6+$F8)+($D8+$E8)*1000,($D8+$E8))=($D8+$E8)-1)),"T","R"))))</f>
      </c>
      <c r="BH8" s="24">
        <f>IF($A8="","",IF(AND(Setup!$B$9="Mark as travel",OR(MOD(BH$7-(Setup!$B$6+$F8)+($D8+$E8)*1000,($D8+$E8))=0,MOD(BH$7-(Setup!$B$6+$F8)+($D8+$E8)*1000,($D8+$E8))=$D8-1)),"T",IF(MOD(BH$7-(Setup!$B$6+$F8)+($D8+$E8)*1000,($D8+$E8))&lt;$D8,IF(MOD(BH$7-(Setup!$B$6+$F8)+($D8+$E8)*1000,($D8+$E8))&lt;Setup!$B$11,"D","N"),IF(AND(Setup!$B$9="Take from R&amp;R",OR(MOD(BH$7-(Setup!$B$6+$F8)+($D8+$E8)*1000,($D8+$E8))=$D8,MOD(BH$7-(Setup!$B$6+$F8)+($D8+$E8)*1000,($D8+$E8))=($D8+$E8)-1)),"T","R"))))</f>
      </c>
      <c r="BI8" s="24">
        <f>IF($A8="","",IF(AND(Setup!$B$9="Mark as travel",OR(MOD(BI$7-(Setup!$B$6+$F8)+($D8+$E8)*1000,($D8+$E8))=0,MOD(BI$7-(Setup!$B$6+$F8)+($D8+$E8)*1000,($D8+$E8))=$D8-1)),"T",IF(MOD(BI$7-(Setup!$B$6+$F8)+($D8+$E8)*1000,($D8+$E8))&lt;$D8,IF(MOD(BI$7-(Setup!$B$6+$F8)+($D8+$E8)*1000,($D8+$E8))&lt;Setup!$B$11,"D","N"),IF(AND(Setup!$B$9="Take from R&amp;R",OR(MOD(BI$7-(Setup!$B$6+$F8)+($D8+$E8)*1000,($D8+$E8))=$D8,MOD(BI$7-(Setup!$B$6+$F8)+($D8+$E8)*1000,($D8+$E8))=($D8+$E8)-1)),"T","R"))))</f>
      </c>
      <c r="BJ8" s="24">
        <f>IF($A8="","",IF(AND(Setup!$B$9="Mark as travel",OR(MOD(BJ$7-(Setup!$B$6+$F8)+($D8+$E8)*1000,($D8+$E8))=0,MOD(BJ$7-(Setup!$B$6+$F8)+($D8+$E8)*1000,($D8+$E8))=$D8-1)),"T",IF(MOD(BJ$7-(Setup!$B$6+$F8)+($D8+$E8)*1000,($D8+$E8))&lt;$D8,IF(MOD(BJ$7-(Setup!$B$6+$F8)+($D8+$E8)*1000,($D8+$E8))&lt;Setup!$B$11,"D","N"),IF(AND(Setup!$B$9="Take from R&amp;R",OR(MOD(BJ$7-(Setup!$B$6+$F8)+($D8+$E8)*1000,($D8+$E8))=$D8,MOD(BJ$7-(Setup!$B$6+$F8)+($D8+$E8)*1000,($D8+$E8))=($D8+$E8)-1)),"T","R"))))</f>
      </c>
    </row>
    <row r="9" spans="1:62" x14ac:dyDescent="0.25">
      <c r="A9" s="31" t="s">
        <v>83</v>
      </c>
      <c r="B9" s="31" t="s">
        <v>81</v>
      </c>
      <c r="C9" s="31" t="s">
        <v>82</v>
      </c>
      <c r="D9" s="16">
        <f>IF($A9="","",IF(OR($C9="",$C9="Same as Setup"),Setup!$B$15,INDEX(Setup!$B$21:$B$29,MATCH($C9,Setup!$A$21:$A$29,0))))</f>
      </c>
      <c r="E9" s="16">
        <f>IF($A9="","",IF(OR($C9="",$C9="Same as Setup"),Setup!$B$16,INDEX(Setup!$C$21:$C$29,MATCH($C9,Setup!$A$21:$A$29,0))))</f>
      </c>
      <c r="F9" s="5">
        <v>7</v>
      </c>
      <c r="G9" s="24">
        <f>IF($A9="","",IF(AND(Setup!$B$9="Mark as travel",OR(MOD(G$7-(Setup!$B$6+$F9)+($D9+$E9)*1000,($D9+$E9))=0,MOD(G$7-(Setup!$B$6+$F9)+($D9+$E9)*1000,($D9+$E9))=$D9-1)),"T",IF(MOD(G$7-(Setup!$B$6+$F9)+($D9+$E9)*1000,($D9+$E9))&lt;$D9,IF(MOD(G$7-(Setup!$B$6+$F9)+($D9+$E9)*1000,($D9+$E9))&lt;Setup!$B$11,"D","N"),IF(AND(Setup!$B$9="Take from R&amp;R",OR(MOD(G$7-(Setup!$B$6+$F9)+($D9+$E9)*1000,($D9+$E9))=$D9,MOD(G$7-(Setup!$B$6+$F9)+($D9+$E9)*1000,($D9+$E9))=($D9+$E9)-1)),"T","R"))))</f>
      </c>
      <c r="H9" s="24">
        <f>IF($A9="","",IF(AND(Setup!$B$9="Mark as travel",OR(MOD(H$7-(Setup!$B$6+$F9)+($D9+$E9)*1000,($D9+$E9))=0,MOD(H$7-(Setup!$B$6+$F9)+($D9+$E9)*1000,($D9+$E9))=$D9-1)),"T",IF(MOD(H$7-(Setup!$B$6+$F9)+($D9+$E9)*1000,($D9+$E9))&lt;$D9,IF(MOD(H$7-(Setup!$B$6+$F9)+($D9+$E9)*1000,($D9+$E9))&lt;Setup!$B$11,"D","N"),IF(AND(Setup!$B$9="Take from R&amp;R",OR(MOD(H$7-(Setup!$B$6+$F9)+($D9+$E9)*1000,($D9+$E9))=$D9,MOD(H$7-(Setup!$B$6+$F9)+($D9+$E9)*1000,($D9+$E9))=($D9+$E9)-1)),"T","R"))))</f>
      </c>
      <c r="I9" s="24">
        <f>IF($A9="","",IF(AND(Setup!$B$9="Mark as travel",OR(MOD(I$7-(Setup!$B$6+$F9)+($D9+$E9)*1000,($D9+$E9))=0,MOD(I$7-(Setup!$B$6+$F9)+($D9+$E9)*1000,($D9+$E9))=$D9-1)),"T",IF(MOD(I$7-(Setup!$B$6+$F9)+($D9+$E9)*1000,($D9+$E9))&lt;$D9,IF(MOD(I$7-(Setup!$B$6+$F9)+($D9+$E9)*1000,($D9+$E9))&lt;Setup!$B$11,"D","N"),IF(AND(Setup!$B$9="Take from R&amp;R",OR(MOD(I$7-(Setup!$B$6+$F9)+($D9+$E9)*1000,($D9+$E9))=$D9,MOD(I$7-(Setup!$B$6+$F9)+($D9+$E9)*1000,($D9+$E9))=($D9+$E9)-1)),"T","R"))))</f>
      </c>
      <c r="J9" s="24">
        <f>IF($A9="","",IF(AND(Setup!$B$9="Mark as travel",OR(MOD(J$7-(Setup!$B$6+$F9)+($D9+$E9)*1000,($D9+$E9))=0,MOD(J$7-(Setup!$B$6+$F9)+($D9+$E9)*1000,($D9+$E9))=$D9-1)),"T",IF(MOD(J$7-(Setup!$B$6+$F9)+($D9+$E9)*1000,($D9+$E9))&lt;$D9,IF(MOD(J$7-(Setup!$B$6+$F9)+($D9+$E9)*1000,($D9+$E9))&lt;Setup!$B$11,"D","N"),IF(AND(Setup!$B$9="Take from R&amp;R",OR(MOD(J$7-(Setup!$B$6+$F9)+($D9+$E9)*1000,($D9+$E9))=$D9,MOD(J$7-(Setup!$B$6+$F9)+($D9+$E9)*1000,($D9+$E9))=($D9+$E9)-1)),"T","R"))))</f>
      </c>
      <c r="K9" s="24">
        <f>IF($A9="","",IF(AND(Setup!$B$9="Mark as travel",OR(MOD(K$7-(Setup!$B$6+$F9)+($D9+$E9)*1000,($D9+$E9))=0,MOD(K$7-(Setup!$B$6+$F9)+($D9+$E9)*1000,($D9+$E9))=$D9-1)),"T",IF(MOD(K$7-(Setup!$B$6+$F9)+($D9+$E9)*1000,($D9+$E9))&lt;$D9,IF(MOD(K$7-(Setup!$B$6+$F9)+($D9+$E9)*1000,($D9+$E9))&lt;Setup!$B$11,"D","N"),IF(AND(Setup!$B$9="Take from R&amp;R",OR(MOD(K$7-(Setup!$B$6+$F9)+($D9+$E9)*1000,($D9+$E9))=$D9,MOD(K$7-(Setup!$B$6+$F9)+($D9+$E9)*1000,($D9+$E9))=($D9+$E9)-1)),"T","R"))))</f>
      </c>
      <c r="L9" s="24">
        <f>IF($A9="","",IF(AND(Setup!$B$9="Mark as travel",OR(MOD(L$7-(Setup!$B$6+$F9)+($D9+$E9)*1000,($D9+$E9))=0,MOD(L$7-(Setup!$B$6+$F9)+($D9+$E9)*1000,($D9+$E9))=$D9-1)),"T",IF(MOD(L$7-(Setup!$B$6+$F9)+($D9+$E9)*1000,($D9+$E9))&lt;$D9,IF(MOD(L$7-(Setup!$B$6+$F9)+($D9+$E9)*1000,($D9+$E9))&lt;Setup!$B$11,"D","N"),IF(AND(Setup!$B$9="Take from R&amp;R",OR(MOD(L$7-(Setup!$B$6+$F9)+($D9+$E9)*1000,($D9+$E9))=$D9,MOD(L$7-(Setup!$B$6+$F9)+($D9+$E9)*1000,($D9+$E9))=($D9+$E9)-1)),"T","R"))))</f>
      </c>
      <c r="M9" s="24">
        <f>IF($A9="","",IF(AND(Setup!$B$9="Mark as travel",OR(MOD(M$7-(Setup!$B$6+$F9)+($D9+$E9)*1000,($D9+$E9))=0,MOD(M$7-(Setup!$B$6+$F9)+($D9+$E9)*1000,($D9+$E9))=$D9-1)),"T",IF(MOD(M$7-(Setup!$B$6+$F9)+($D9+$E9)*1000,($D9+$E9))&lt;$D9,IF(MOD(M$7-(Setup!$B$6+$F9)+($D9+$E9)*1000,($D9+$E9))&lt;Setup!$B$11,"D","N"),IF(AND(Setup!$B$9="Take from R&amp;R",OR(MOD(M$7-(Setup!$B$6+$F9)+($D9+$E9)*1000,($D9+$E9))=$D9,MOD(M$7-(Setup!$B$6+$F9)+($D9+$E9)*1000,($D9+$E9))=($D9+$E9)-1)),"T","R"))))</f>
      </c>
      <c r="N9" s="24">
        <f>IF($A9="","",IF(AND(Setup!$B$9="Mark as travel",OR(MOD(N$7-(Setup!$B$6+$F9)+($D9+$E9)*1000,($D9+$E9))=0,MOD(N$7-(Setup!$B$6+$F9)+($D9+$E9)*1000,($D9+$E9))=$D9-1)),"T",IF(MOD(N$7-(Setup!$B$6+$F9)+($D9+$E9)*1000,($D9+$E9))&lt;$D9,IF(MOD(N$7-(Setup!$B$6+$F9)+($D9+$E9)*1000,($D9+$E9))&lt;Setup!$B$11,"D","N"),IF(AND(Setup!$B$9="Take from R&amp;R",OR(MOD(N$7-(Setup!$B$6+$F9)+($D9+$E9)*1000,($D9+$E9))=$D9,MOD(N$7-(Setup!$B$6+$F9)+($D9+$E9)*1000,($D9+$E9))=($D9+$E9)-1)),"T","R"))))</f>
      </c>
      <c r="O9" s="24">
        <f>IF($A9="","",IF(AND(Setup!$B$9="Mark as travel",OR(MOD(O$7-(Setup!$B$6+$F9)+($D9+$E9)*1000,($D9+$E9))=0,MOD(O$7-(Setup!$B$6+$F9)+($D9+$E9)*1000,($D9+$E9))=$D9-1)),"T",IF(MOD(O$7-(Setup!$B$6+$F9)+($D9+$E9)*1000,($D9+$E9))&lt;$D9,IF(MOD(O$7-(Setup!$B$6+$F9)+($D9+$E9)*1000,($D9+$E9))&lt;Setup!$B$11,"D","N"),IF(AND(Setup!$B$9="Take from R&amp;R",OR(MOD(O$7-(Setup!$B$6+$F9)+($D9+$E9)*1000,($D9+$E9))=$D9,MOD(O$7-(Setup!$B$6+$F9)+($D9+$E9)*1000,($D9+$E9))=($D9+$E9)-1)),"T","R"))))</f>
      </c>
      <c r="P9" s="24">
        <f>IF($A9="","",IF(AND(Setup!$B$9="Mark as travel",OR(MOD(P$7-(Setup!$B$6+$F9)+($D9+$E9)*1000,($D9+$E9))=0,MOD(P$7-(Setup!$B$6+$F9)+($D9+$E9)*1000,($D9+$E9))=$D9-1)),"T",IF(MOD(P$7-(Setup!$B$6+$F9)+($D9+$E9)*1000,($D9+$E9))&lt;$D9,IF(MOD(P$7-(Setup!$B$6+$F9)+($D9+$E9)*1000,($D9+$E9))&lt;Setup!$B$11,"D","N"),IF(AND(Setup!$B$9="Take from R&amp;R",OR(MOD(P$7-(Setup!$B$6+$F9)+($D9+$E9)*1000,($D9+$E9))=$D9,MOD(P$7-(Setup!$B$6+$F9)+($D9+$E9)*1000,($D9+$E9))=($D9+$E9)-1)),"T","R"))))</f>
      </c>
      <c r="Q9" s="24">
        <f>IF($A9="","",IF(AND(Setup!$B$9="Mark as travel",OR(MOD(Q$7-(Setup!$B$6+$F9)+($D9+$E9)*1000,($D9+$E9))=0,MOD(Q$7-(Setup!$B$6+$F9)+($D9+$E9)*1000,($D9+$E9))=$D9-1)),"T",IF(MOD(Q$7-(Setup!$B$6+$F9)+($D9+$E9)*1000,($D9+$E9))&lt;$D9,IF(MOD(Q$7-(Setup!$B$6+$F9)+($D9+$E9)*1000,($D9+$E9))&lt;Setup!$B$11,"D","N"),IF(AND(Setup!$B$9="Take from R&amp;R",OR(MOD(Q$7-(Setup!$B$6+$F9)+($D9+$E9)*1000,($D9+$E9))=$D9,MOD(Q$7-(Setup!$B$6+$F9)+($D9+$E9)*1000,($D9+$E9))=($D9+$E9)-1)),"T","R"))))</f>
      </c>
      <c r="R9" s="24">
        <f>IF($A9="","",IF(AND(Setup!$B$9="Mark as travel",OR(MOD(R$7-(Setup!$B$6+$F9)+($D9+$E9)*1000,($D9+$E9))=0,MOD(R$7-(Setup!$B$6+$F9)+($D9+$E9)*1000,($D9+$E9))=$D9-1)),"T",IF(MOD(R$7-(Setup!$B$6+$F9)+($D9+$E9)*1000,($D9+$E9))&lt;$D9,IF(MOD(R$7-(Setup!$B$6+$F9)+($D9+$E9)*1000,($D9+$E9))&lt;Setup!$B$11,"D","N"),IF(AND(Setup!$B$9="Take from R&amp;R",OR(MOD(R$7-(Setup!$B$6+$F9)+($D9+$E9)*1000,($D9+$E9))=$D9,MOD(R$7-(Setup!$B$6+$F9)+($D9+$E9)*1000,($D9+$E9))=($D9+$E9)-1)),"T","R"))))</f>
      </c>
      <c r="S9" s="24">
        <f>IF($A9="","",IF(AND(Setup!$B$9="Mark as travel",OR(MOD(S$7-(Setup!$B$6+$F9)+($D9+$E9)*1000,($D9+$E9))=0,MOD(S$7-(Setup!$B$6+$F9)+($D9+$E9)*1000,($D9+$E9))=$D9-1)),"T",IF(MOD(S$7-(Setup!$B$6+$F9)+($D9+$E9)*1000,($D9+$E9))&lt;$D9,IF(MOD(S$7-(Setup!$B$6+$F9)+($D9+$E9)*1000,($D9+$E9))&lt;Setup!$B$11,"D","N"),IF(AND(Setup!$B$9="Take from R&amp;R",OR(MOD(S$7-(Setup!$B$6+$F9)+($D9+$E9)*1000,($D9+$E9))=$D9,MOD(S$7-(Setup!$B$6+$F9)+($D9+$E9)*1000,($D9+$E9))=($D9+$E9)-1)),"T","R"))))</f>
      </c>
      <c r="T9" s="24">
        <f>IF($A9="","",IF(AND(Setup!$B$9="Mark as travel",OR(MOD(T$7-(Setup!$B$6+$F9)+($D9+$E9)*1000,($D9+$E9))=0,MOD(T$7-(Setup!$B$6+$F9)+($D9+$E9)*1000,($D9+$E9))=$D9-1)),"T",IF(MOD(T$7-(Setup!$B$6+$F9)+($D9+$E9)*1000,($D9+$E9))&lt;$D9,IF(MOD(T$7-(Setup!$B$6+$F9)+($D9+$E9)*1000,($D9+$E9))&lt;Setup!$B$11,"D","N"),IF(AND(Setup!$B$9="Take from R&amp;R",OR(MOD(T$7-(Setup!$B$6+$F9)+($D9+$E9)*1000,($D9+$E9))=$D9,MOD(T$7-(Setup!$B$6+$F9)+($D9+$E9)*1000,($D9+$E9))=($D9+$E9)-1)),"T","R"))))</f>
      </c>
      <c r="U9" s="24">
        <f>IF($A9="","",IF(AND(Setup!$B$9="Mark as travel",OR(MOD(U$7-(Setup!$B$6+$F9)+($D9+$E9)*1000,($D9+$E9))=0,MOD(U$7-(Setup!$B$6+$F9)+($D9+$E9)*1000,($D9+$E9))=$D9-1)),"T",IF(MOD(U$7-(Setup!$B$6+$F9)+($D9+$E9)*1000,($D9+$E9))&lt;$D9,IF(MOD(U$7-(Setup!$B$6+$F9)+($D9+$E9)*1000,($D9+$E9))&lt;Setup!$B$11,"D","N"),IF(AND(Setup!$B$9="Take from R&amp;R",OR(MOD(U$7-(Setup!$B$6+$F9)+($D9+$E9)*1000,($D9+$E9))=$D9,MOD(U$7-(Setup!$B$6+$F9)+($D9+$E9)*1000,($D9+$E9))=($D9+$E9)-1)),"T","R"))))</f>
      </c>
      <c r="V9" s="24">
        <f>IF($A9="","",IF(AND(Setup!$B$9="Mark as travel",OR(MOD(V$7-(Setup!$B$6+$F9)+($D9+$E9)*1000,($D9+$E9))=0,MOD(V$7-(Setup!$B$6+$F9)+($D9+$E9)*1000,($D9+$E9))=$D9-1)),"T",IF(MOD(V$7-(Setup!$B$6+$F9)+($D9+$E9)*1000,($D9+$E9))&lt;$D9,IF(MOD(V$7-(Setup!$B$6+$F9)+($D9+$E9)*1000,($D9+$E9))&lt;Setup!$B$11,"D","N"),IF(AND(Setup!$B$9="Take from R&amp;R",OR(MOD(V$7-(Setup!$B$6+$F9)+($D9+$E9)*1000,($D9+$E9))=$D9,MOD(V$7-(Setup!$B$6+$F9)+($D9+$E9)*1000,($D9+$E9))=($D9+$E9)-1)),"T","R"))))</f>
      </c>
      <c r="W9" s="24">
        <f>IF($A9="","",IF(AND(Setup!$B$9="Mark as travel",OR(MOD(W$7-(Setup!$B$6+$F9)+($D9+$E9)*1000,($D9+$E9))=0,MOD(W$7-(Setup!$B$6+$F9)+($D9+$E9)*1000,($D9+$E9))=$D9-1)),"T",IF(MOD(W$7-(Setup!$B$6+$F9)+($D9+$E9)*1000,($D9+$E9))&lt;$D9,IF(MOD(W$7-(Setup!$B$6+$F9)+($D9+$E9)*1000,($D9+$E9))&lt;Setup!$B$11,"D","N"),IF(AND(Setup!$B$9="Take from R&amp;R",OR(MOD(W$7-(Setup!$B$6+$F9)+($D9+$E9)*1000,($D9+$E9))=$D9,MOD(W$7-(Setup!$B$6+$F9)+($D9+$E9)*1000,($D9+$E9))=($D9+$E9)-1)),"T","R"))))</f>
      </c>
      <c r="X9" s="24">
        <f>IF($A9="","",IF(AND(Setup!$B$9="Mark as travel",OR(MOD(X$7-(Setup!$B$6+$F9)+($D9+$E9)*1000,($D9+$E9))=0,MOD(X$7-(Setup!$B$6+$F9)+($D9+$E9)*1000,($D9+$E9))=$D9-1)),"T",IF(MOD(X$7-(Setup!$B$6+$F9)+($D9+$E9)*1000,($D9+$E9))&lt;$D9,IF(MOD(X$7-(Setup!$B$6+$F9)+($D9+$E9)*1000,($D9+$E9))&lt;Setup!$B$11,"D","N"),IF(AND(Setup!$B$9="Take from R&amp;R",OR(MOD(X$7-(Setup!$B$6+$F9)+($D9+$E9)*1000,($D9+$E9))=$D9,MOD(X$7-(Setup!$B$6+$F9)+($D9+$E9)*1000,($D9+$E9))=($D9+$E9)-1)),"T","R"))))</f>
      </c>
      <c r="Y9" s="24">
        <f>IF($A9="","",IF(AND(Setup!$B$9="Mark as travel",OR(MOD(Y$7-(Setup!$B$6+$F9)+($D9+$E9)*1000,($D9+$E9))=0,MOD(Y$7-(Setup!$B$6+$F9)+($D9+$E9)*1000,($D9+$E9))=$D9-1)),"T",IF(MOD(Y$7-(Setup!$B$6+$F9)+($D9+$E9)*1000,($D9+$E9))&lt;$D9,IF(MOD(Y$7-(Setup!$B$6+$F9)+($D9+$E9)*1000,($D9+$E9))&lt;Setup!$B$11,"D","N"),IF(AND(Setup!$B$9="Take from R&amp;R",OR(MOD(Y$7-(Setup!$B$6+$F9)+($D9+$E9)*1000,($D9+$E9))=$D9,MOD(Y$7-(Setup!$B$6+$F9)+($D9+$E9)*1000,($D9+$E9))=($D9+$E9)-1)),"T","R"))))</f>
      </c>
      <c r="Z9" s="24">
        <f>IF($A9="","",IF(AND(Setup!$B$9="Mark as travel",OR(MOD(Z$7-(Setup!$B$6+$F9)+($D9+$E9)*1000,($D9+$E9))=0,MOD(Z$7-(Setup!$B$6+$F9)+($D9+$E9)*1000,($D9+$E9))=$D9-1)),"T",IF(MOD(Z$7-(Setup!$B$6+$F9)+($D9+$E9)*1000,($D9+$E9))&lt;$D9,IF(MOD(Z$7-(Setup!$B$6+$F9)+($D9+$E9)*1000,($D9+$E9))&lt;Setup!$B$11,"D","N"),IF(AND(Setup!$B$9="Take from R&amp;R",OR(MOD(Z$7-(Setup!$B$6+$F9)+($D9+$E9)*1000,($D9+$E9))=$D9,MOD(Z$7-(Setup!$B$6+$F9)+($D9+$E9)*1000,($D9+$E9))=($D9+$E9)-1)),"T","R"))))</f>
      </c>
      <c r="AA9" s="24">
        <f>IF($A9="","",IF(AND(Setup!$B$9="Mark as travel",OR(MOD(AA$7-(Setup!$B$6+$F9)+($D9+$E9)*1000,($D9+$E9))=0,MOD(AA$7-(Setup!$B$6+$F9)+($D9+$E9)*1000,($D9+$E9))=$D9-1)),"T",IF(MOD(AA$7-(Setup!$B$6+$F9)+($D9+$E9)*1000,($D9+$E9))&lt;$D9,IF(MOD(AA$7-(Setup!$B$6+$F9)+($D9+$E9)*1000,($D9+$E9))&lt;Setup!$B$11,"D","N"),IF(AND(Setup!$B$9="Take from R&amp;R",OR(MOD(AA$7-(Setup!$B$6+$F9)+($D9+$E9)*1000,($D9+$E9))=$D9,MOD(AA$7-(Setup!$B$6+$F9)+($D9+$E9)*1000,($D9+$E9))=($D9+$E9)-1)),"T","R"))))</f>
      </c>
      <c r="AB9" s="24">
        <f>IF($A9="","",IF(AND(Setup!$B$9="Mark as travel",OR(MOD(AB$7-(Setup!$B$6+$F9)+($D9+$E9)*1000,($D9+$E9))=0,MOD(AB$7-(Setup!$B$6+$F9)+($D9+$E9)*1000,($D9+$E9))=$D9-1)),"T",IF(MOD(AB$7-(Setup!$B$6+$F9)+($D9+$E9)*1000,($D9+$E9))&lt;$D9,IF(MOD(AB$7-(Setup!$B$6+$F9)+($D9+$E9)*1000,($D9+$E9))&lt;Setup!$B$11,"D","N"),IF(AND(Setup!$B$9="Take from R&amp;R",OR(MOD(AB$7-(Setup!$B$6+$F9)+($D9+$E9)*1000,($D9+$E9))=$D9,MOD(AB$7-(Setup!$B$6+$F9)+($D9+$E9)*1000,($D9+$E9))=($D9+$E9)-1)),"T","R"))))</f>
      </c>
      <c r="AC9" s="24">
        <f>IF($A9="","",IF(AND(Setup!$B$9="Mark as travel",OR(MOD(AC$7-(Setup!$B$6+$F9)+($D9+$E9)*1000,($D9+$E9))=0,MOD(AC$7-(Setup!$B$6+$F9)+($D9+$E9)*1000,($D9+$E9))=$D9-1)),"T",IF(MOD(AC$7-(Setup!$B$6+$F9)+($D9+$E9)*1000,($D9+$E9))&lt;$D9,IF(MOD(AC$7-(Setup!$B$6+$F9)+($D9+$E9)*1000,($D9+$E9))&lt;Setup!$B$11,"D","N"),IF(AND(Setup!$B$9="Take from R&amp;R",OR(MOD(AC$7-(Setup!$B$6+$F9)+($D9+$E9)*1000,($D9+$E9))=$D9,MOD(AC$7-(Setup!$B$6+$F9)+($D9+$E9)*1000,($D9+$E9))=($D9+$E9)-1)),"T","R"))))</f>
      </c>
      <c r="AD9" s="24">
        <f>IF($A9="","",IF(AND(Setup!$B$9="Mark as travel",OR(MOD(AD$7-(Setup!$B$6+$F9)+($D9+$E9)*1000,($D9+$E9))=0,MOD(AD$7-(Setup!$B$6+$F9)+($D9+$E9)*1000,($D9+$E9))=$D9-1)),"T",IF(MOD(AD$7-(Setup!$B$6+$F9)+($D9+$E9)*1000,($D9+$E9))&lt;$D9,IF(MOD(AD$7-(Setup!$B$6+$F9)+($D9+$E9)*1000,($D9+$E9))&lt;Setup!$B$11,"D","N"),IF(AND(Setup!$B$9="Take from R&amp;R",OR(MOD(AD$7-(Setup!$B$6+$F9)+($D9+$E9)*1000,($D9+$E9))=$D9,MOD(AD$7-(Setup!$B$6+$F9)+($D9+$E9)*1000,($D9+$E9))=($D9+$E9)-1)),"T","R"))))</f>
      </c>
      <c r="AE9" s="24">
        <f>IF($A9="","",IF(AND(Setup!$B$9="Mark as travel",OR(MOD(AE$7-(Setup!$B$6+$F9)+($D9+$E9)*1000,($D9+$E9))=0,MOD(AE$7-(Setup!$B$6+$F9)+($D9+$E9)*1000,($D9+$E9))=$D9-1)),"T",IF(MOD(AE$7-(Setup!$B$6+$F9)+($D9+$E9)*1000,($D9+$E9))&lt;$D9,IF(MOD(AE$7-(Setup!$B$6+$F9)+($D9+$E9)*1000,($D9+$E9))&lt;Setup!$B$11,"D","N"),IF(AND(Setup!$B$9="Take from R&amp;R",OR(MOD(AE$7-(Setup!$B$6+$F9)+($D9+$E9)*1000,($D9+$E9))=$D9,MOD(AE$7-(Setup!$B$6+$F9)+($D9+$E9)*1000,($D9+$E9))=($D9+$E9)-1)),"T","R"))))</f>
      </c>
      <c r="AF9" s="24">
        <f>IF($A9="","",IF(AND(Setup!$B$9="Mark as travel",OR(MOD(AF$7-(Setup!$B$6+$F9)+($D9+$E9)*1000,($D9+$E9))=0,MOD(AF$7-(Setup!$B$6+$F9)+($D9+$E9)*1000,($D9+$E9))=$D9-1)),"T",IF(MOD(AF$7-(Setup!$B$6+$F9)+($D9+$E9)*1000,($D9+$E9))&lt;$D9,IF(MOD(AF$7-(Setup!$B$6+$F9)+($D9+$E9)*1000,($D9+$E9))&lt;Setup!$B$11,"D","N"),IF(AND(Setup!$B$9="Take from R&amp;R",OR(MOD(AF$7-(Setup!$B$6+$F9)+($D9+$E9)*1000,($D9+$E9))=$D9,MOD(AF$7-(Setup!$B$6+$F9)+($D9+$E9)*1000,($D9+$E9))=($D9+$E9)-1)),"T","R"))))</f>
      </c>
      <c r="AG9" s="24">
        <f>IF($A9="","",IF(AND(Setup!$B$9="Mark as travel",OR(MOD(AG$7-(Setup!$B$6+$F9)+($D9+$E9)*1000,($D9+$E9))=0,MOD(AG$7-(Setup!$B$6+$F9)+($D9+$E9)*1000,($D9+$E9))=$D9-1)),"T",IF(MOD(AG$7-(Setup!$B$6+$F9)+($D9+$E9)*1000,($D9+$E9))&lt;$D9,IF(MOD(AG$7-(Setup!$B$6+$F9)+($D9+$E9)*1000,($D9+$E9))&lt;Setup!$B$11,"D","N"),IF(AND(Setup!$B$9="Take from R&amp;R",OR(MOD(AG$7-(Setup!$B$6+$F9)+($D9+$E9)*1000,($D9+$E9))=$D9,MOD(AG$7-(Setup!$B$6+$F9)+($D9+$E9)*1000,($D9+$E9))=($D9+$E9)-1)),"T","R"))))</f>
      </c>
      <c r="AH9" s="24">
        <f>IF($A9="","",IF(AND(Setup!$B$9="Mark as travel",OR(MOD(AH$7-(Setup!$B$6+$F9)+($D9+$E9)*1000,($D9+$E9))=0,MOD(AH$7-(Setup!$B$6+$F9)+($D9+$E9)*1000,($D9+$E9))=$D9-1)),"T",IF(MOD(AH$7-(Setup!$B$6+$F9)+($D9+$E9)*1000,($D9+$E9))&lt;$D9,IF(MOD(AH$7-(Setup!$B$6+$F9)+($D9+$E9)*1000,($D9+$E9))&lt;Setup!$B$11,"D","N"),IF(AND(Setup!$B$9="Take from R&amp;R",OR(MOD(AH$7-(Setup!$B$6+$F9)+($D9+$E9)*1000,($D9+$E9))=$D9,MOD(AH$7-(Setup!$B$6+$F9)+($D9+$E9)*1000,($D9+$E9))=($D9+$E9)-1)),"T","R"))))</f>
      </c>
      <c r="AI9" s="24">
        <f>IF($A9="","",IF(AND(Setup!$B$9="Mark as travel",OR(MOD(AI$7-(Setup!$B$6+$F9)+($D9+$E9)*1000,($D9+$E9))=0,MOD(AI$7-(Setup!$B$6+$F9)+($D9+$E9)*1000,($D9+$E9))=$D9-1)),"T",IF(MOD(AI$7-(Setup!$B$6+$F9)+($D9+$E9)*1000,($D9+$E9))&lt;$D9,IF(MOD(AI$7-(Setup!$B$6+$F9)+($D9+$E9)*1000,($D9+$E9))&lt;Setup!$B$11,"D","N"),IF(AND(Setup!$B$9="Take from R&amp;R",OR(MOD(AI$7-(Setup!$B$6+$F9)+($D9+$E9)*1000,($D9+$E9))=$D9,MOD(AI$7-(Setup!$B$6+$F9)+($D9+$E9)*1000,($D9+$E9))=($D9+$E9)-1)),"T","R"))))</f>
      </c>
      <c r="AJ9" s="24">
        <f>IF($A9="","",IF(AND(Setup!$B$9="Mark as travel",OR(MOD(AJ$7-(Setup!$B$6+$F9)+($D9+$E9)*1000,($D9+$E9))=0,MOD(AJ$7-(Setup!$B$6+$F9)+($D9+$E9)*1000,($D9+$E9))=$D9-1)),"T",IF(MOD(AJ$7-(Setup!$B$6+$F9)+($D9+$E9)*1000,($D9+$E9))&lt;$D9,IF(MOD(AJ$7-(Setup!$B$6+$F9)+($D9+$E9)*1000,($D9+$E9))&lt;Setup!$B$11,"D","N"),IF(AND(Setup!$B$9="Take from R&amp;R",OR(MOD(AJ$7-(Setup!$B$6+$F9)+($D9+$E9)*1000,($D9+$E9))=$D9,MOD(AJ$7-(Setup!$B$6+$F9)+($D9+$E9)*1000,($D9+$E9))=($D9+$E9)-1)),"T","R"))))</f>
      </c>
      <c r="AK9" s="24">
        <f>IF($A9="","",IF(AND(Setup!$B$9="Mark as travel",OR(MOD(AK$7-(Setup!$B$6+$F9)+($D9+$E9)*1000,($D9+$E9))=0,MOD(AK$7-(Setup!$B$6+$F9)+($D9+$E9)*1000,($D9+$E9))=$D9-1)),"T",IF(MOD(AK$7-(Setup!$B$6+$F9)+($D9+$E9)*1000,($D9+$E9))&lt;$D9,IF(MOD(AK$7-(Setup!$B$6+$F9)+($D9+$E9)*1000,($D9+$E9))&lt;Setup!$B$11,"D","N"),IF(AND(Setup!$B$9="Take from R&amp;R",OR(MOD(AK$7-(Setup!$B$6+$F9)+($D9+$E9)*1000,($D9+$E9))=$D9,MOD(AK$7-(Setup!$B$6+$F9)+($D9+$E9)*1000,($D9+$E9))=($D9+$E9)-1)),"T","R"))))</f>
      </c>
      <c r="AL9" s="24">
        <f>IF($A9="","",IF(AND(Setup!$B$9="Mark as travel",OR(MOD(AL$7-(Setup!$B$6+$F9)+($D9+$E9)*1000,($D9+$E9))=0,MOD(AL$7-(Setup!$B$6+$F9)+($D9+$E9)*1000,($D9+$E9))=$D9-1)),"T",IF(MOD(AL$7-(Setup!$B$6+$F9)+($D9+$E9)*1000,($D9+$E9))&lt;$D9,IF(MOD(AL$7-(Setup!$B$6+$F9)+($D9+$E9)*1000,($D9+$E9))&lt;Setup!$B$11,"D","N"),IF(AND(Setup!$B$9="Take from R&amp;R",OR(MOD(AL$7-(Setup!$B$6+$F9)+($D9+$E9)*1000,($D9+$E9))=$D9,MOD(AL$7-(Setup!$B$6+$F9)+($D9+$E9)*1000,($D9+$E9))=($D9+$E9)-1)),"T","R"))))</f>
      </c>
      <c r="AM9" s="24">
        <f>IF($A9="","",IF(AND(Setup!$B$9="Mark as travel",OR(MOD(AM$7-(Setup!$B$6+$F9)+($D9+$E9)*1000,($D9+$E9))=0,MOD(AM$7-(Setup!$B$6+$F9)+($D9+$E9)*1000,($D9+$E9))=$D9-1)),"T",IF(MOD(AM$7-(Setup!$B$6+$F9)+($D9+$E9)*1000,($D9+$E9))&lt;$D9,IF(MOD(AM$7-(Setup!$B$6+$F9)+($D9+$E9)*1000,($D9+$E9))&lt;Setup!$B$11,"D","N"),IF(AND(Setup!$B$9="Take from R&amp;R",OR(MOD(AM$7-(Setup!$B$6+$F9)+($D9+$E9)*1000,($D9+$E9))=$D9,MOD(AM$7-(Setup!$B$6+$F9)+($D9+$E9)*1000,($D9+$E9))=($D9+$E9)-1)),"T","R"))))</f>
      </c>
      <c r="AN9" s="24">
        <f>IF($A9="","",IF(AND(Setup!$B$9="Mark as travel",OR(MOD(AN$7-(Setup!$B$6+$F9)+($D9+$E9)*1000,($D9+$E9))=0,MOD(AN$7-(Setup!$B$6+$F9)+($D9+$E9)*1000,($D9+$E9))=$D9-1)),"T",IF(MOD(AN$7-(Setup!$B$6+$F9)+($D9+$E9)*1000,($D9+$E9))&lt;$D9,IF(MOD(AN$7-(Setup!$B$6+$F9)+($D9+$E9)*1000,($D9+$E9))&lt;Setup!$B$11,"D","N"),IF(AND(Setup!$B$9="Take from R&amp;R",OR(MOD(AN$7-(Setup!$B$6+$F9)+($D9+$E9)*1000,($D9+$E9))=$D9,MOD(AN$7-(Setup!$B$6+$F9)+($D9+$E9)*1000,($D9+$E9))=($D9+$E9)-1)),"T","R"))))</f>
      </c>
      <c r="AO9" s="24">
        <f>IF($A9="","",IF(AND(Setup!$B$9="Mark as travel",OR(MOD(AO$7-(Setup!$B$6+$F9)+($D9+$E9)*1000,($D9+$E9))=0,MOD(AO$7-(Setup!$B$6+$F9)+($D9+$E9)*1000,($D9+$E9))=$D9-1)),"T",IF(MOD(AO$7-(Setup!$B$6+$F9)+($D9+$E9)*1000,($D9+$E9))&lt;$D9,IF(MOD(AO$7-(Setup!$B$6+$F9)+($D9+$E9)*1000,($D9+$E9))&lt;Setup!$B$11,"D","N"),IF(AND(Setup!$B$9="Take from R&amp;R",OR(MOD(AO$7-(Setup!$B$6+$F9)+($D9+$E9)*1000,($D9+$E9))=$D9,MOD(AO$7-(Setup!$B$6+$F9)+($D9+$E9)*1000,($D9+$E9))=($D9+$E9)-1)),"T","R"))))</f>
      </c>
      <c r="AP9" s="24">
        <f>IF($A9="","",IF(AND(Setup!$B$9="Mark as travel",OR(MOD(AP$7-(Setup!$B$6+$F9)+($D9+$E9)*1000,($D9+$E9))=0,MOD(AP$7-(Setup!$B$6+$F9)+($D9+$E9)*1000,($D9+$E9))=$D9-1)),"T",IF(MOD(AP$7-(Setup!$B$6+$F9)+($D9+$E9)*1000,($D9+$E9))&lt;$D9,IF(MOD(AP$7-(Setup!$B$6+$F9)+($D9+$E9)*1000,($D9+$E9))&lt;Setup!$B$11,"D","N"),IF(AND(Setup!$B$9="Take from R&amp;R",OR(MOD(AP$7-(Setup!$B$6+$F9)+($D9+$E9)*1000,($D9+$E9))=$D9,MOD(AP$7-(Setup!$B$6+$F9)+($D9+$E9)*1000,($D9+$E9))=($D9+$E9)-1)),"T","R"))))</f>
      </c>
      <c r="AQ9" s="24">
        <f>IF($A9="","",IF(AND(Setup!$B$9="Mark as travel",OR(MOD(AQ$7-(Setup!$B$6+$F9)+($D9+$E9)*1000,($D9+$E9))=0,MOD(AQ$7-(Setup!$B$6+$F9)+($D9+$E9)*1000,($D9+$E9))=$D9-1)),"T",IF(MOD(AQ$7-(Setup!$B$6+$F9)+($D9+$E9)*1000,($D9+$E9))&lt;$D9,IF(MOD(AQ$7-(Setup!$B$6+$F9)+($D9+$E9)*1000,($D9+$E9))&lt;Setup!$B$11,"D","N"),IF(AND(Setup!$B$9="Take from R&amp;R",OR(MOD(AQ$7-(Setup!$B$6+$F9)+($D9+$E9)*1000,($D9+$E9))=$D9,MOD(AQ$7-(Setup!$B$6+$F9)+($D9+$E9)*1000,($D9+$E9))=($D9+$E9)-1)),"T","R"))))</f>
      </c>
      <c r="AR9" s="24">
        <f>IF($A9="","",IF(AND(Setup!$B$9="Mark as travel",OR(MOD(AR$7-(Setup!$B$6+$F9)+($D9+$E9)*1000,($D9+$E9))=0,MOD(AR$7-(Setup!$B$6+$F9)+($D9+$E9)*1000,($D9+$E9))=$D9-1)),"T",IF(MOD(AR$7-(Setup!$B$6+$F9)+($D9+$E9)*1000,($D9+$E9))&lt;$D9,IF(MOD(AR$7-(Setup!$B$6+$F9)+($D9+$E9)*1000,($D9+$E9))&lt;Setup!$B$11,"D","N"),IF(AND(Setup!$B$9="Take from R&amp;R",OR(MOD(AR$7-(Setup!$B$6+$F9)+($D9+$E9)*1000,($D9+$E9))=$D9,MOD(AR$7-(Setup!$B$6+$F9)+($D9+$E9)*1000,($D9+$E9))=($D9+$E9)-1)),"T","R"))))</f>
      </c>
      <c r="AS9" s="24">
        <f>IF($A9="","",IF(AND(Setup!$B$9="Mark as travel",OR(MOD(AS$7-(Setup!$B$6+$F9)+($D9+$E9)*1000,($D9+$E9))=0,MOD(AS$7-(Setup!$B$6+$F9)+($D9+$E9)*1000,($D9+$E9))=$D9-1)),"T",IF(MOD(AS$7-(Setup!$B$6+$F9)+($D9+$E9)*1000,($D9+$E9))&lt;$D9,IF(MOD(AS$7-(Setup!$B$6+$F9)+($D9+$E9)*1000,($D9+$E9))&lt;Setup!$B$11,"D","N"),IF(AND(Setup!$B$9="Take from R&amp;R",OR(MOD(AS$7-(Setup!$B$6+$F9)+($D9+$E9)*1000,($D9+$E9))=$D9,MOD(AS$7-(Setup!$B$6+$F9)+($D9+$E9)*1000,($D9+$E9))=($D9+$E9)-1)),"T","R"))))</f>
      </c>
      <c r="AT9" s="24">
        <f>IF($A9="","",IF(AND(Setup!$B$9="Mark as travel",OR(MOD(AT$7-(Setup!$B$6+$F9)+($D9+$E9)*1000,($D9+$E9))=0,MOD(AT$7-(Setup!$B$6+$F9)+($D9+$E9)*1000,($D9+$E9))=$D9-1)),"T",IF(MOD(AT$7-(Setup!$B$6+$F9)+($D9+$E9)*1000,($D9+$E9))&lt;$D9,IF(MOD(AT$7-(Setup!$B$6+$F9)+($D9+$E9)*1000,($D9+$E9))&lt;Setup!$B$11,"D","N"),IF(AND(Setup!$B$9="Take from R&amp;R",OR(MOD(AT$7-(Setup!$B$6+$F9)+($D9+$E9)*1000,($D9+$E9))=$D9,MOD(AT$7-(Setup!$B$6+$F9)+($D9+$E9)*1000,($D9+$E9))=($D9+$E9)-1)),"T","R"))))</f>
      </c>
      <c r="AU9" s="24">
        <f>IF($A9="","",IF(AND(Setup!$B$9="Mark as travel",OR(MOD(AU$7-(Setup!$B$6+$F9)+($D9+$E9)*1000,($D9+$E9))=0,MOD(AU$7-(Setup!$B$6+$F9)+($D9+$E9)*1000,($D9+$E9))=$D9-1)),"T",IF(MOD(AU$7-(Setup!$B$6+$F9)+($D9+$E9)*1000,($D9+$E9))&lt;$D9,IF(MOD(AU$7-(Setup!$B$6+$F9)+($D9+$E9)*1000,($D9+$E9))&lt;Setup!$B$11,"D","N"),IF(AND(Setup!$B$9="Take from R&amp;R",OR(MOD(AU$7-(Setup!$B$6+$F9)+($D9+$E9)*1000,($D9+$E9))=$D9,MOD(AU$7-(Setup!$B$6+$F9)+($D9+$E9)*1000,($D9+$E9))=($D9+$E9)-1)),"T","R"))))</f>
      </c>
      <c r="AV9" s="24">
        <f>IF($A9="","",IF(AND(Setup!$B$9="Mark as travel",OR(MOD(AV$7-(Setup!$B$6+$F9)+($D9+$E9)*1000,($D9+$E9))=0,MOD(AV$7-(Setup!$B$6+$F9)+($D9+$E9)*1000,($D9+$E9))=$D9-1)),"T",IF(MOD(AV$7-(Setup!$B$6+$F9)+($D9+$E9)*1000,($D9+$E9))&lt;$D9,IF(MOD(AV$7-(Setup!$B$6+$F9)+($D9+$E9)*1000,($D9+$E9))&lt;Setup!$B$11,"D","N"),IF(AND(Setup!$B$9="Take from R&amp;R",OR(MOD(AV$7-(Setup!$B$6+$F9)+($D9+$E9)*1000,($D9+$E9))=$D9,MOD(AV$7-(Setup!$B$6+$F9)+($D9+$E9)*1000,($D9+$E9))=($D9+$E9)-1)),"T","R"))))</f>
      </c>
      <c r="AW9" s="24">
        <f>IF($A9="","",IF(AND(Setup!$B$9="Mark as travel",OR(MOD(AW$7-(Setup!$B$6+$F9)+($D9+$E9)*1000,($D9+$E9))=0,MOD(AW$7-(Setup!$B$6+$F9)+($D9+$E9)*1000,($D9+$E9))=$D9-1)),"T",IF(MOD(AW$7-(Setup!$B$6+$F9)+($D9+$E9)*1000,($D9+$E9))&lt;$D9,IF(MOD(AW$7-(Setup!$B$6+$F9)+($D9+$E9)*1000,($D9+$E9))&lt;Setup!$B$11,"D","N"),IF(AND(Setup!$B$9="Take from R&amp;R",OR(MOD(AW$7-(Setup!$B$6+$F9)+($D9+$E9)*1000,($D9+$E9))=$D9,MOD(AW$7-(Setup!$B$6+$F9)+($D9+$E9)*1000,($D9+$E9))=($D9+$E9)-1)),"T","R"))))</f>
      </c>
      <c r="AX9" s="24">
        <f>IF($A9="","",IF(AND(Setup!$B$9="Mark as travel",OR(MOD(AX$7-(Setup!$B$6+$F9)+($D9+$E9)*1000,($D9+$E9))=0,MOD(AX$7-(Setup!$B$6+$F9)+($D9+$E9)*1000,($D9+$E9))=$D9-1)),"T",IF(MOD(AX$7-(Setup!$B$6+$F9)+($D9+$E9)*1000,($D9+$E9))&lt;$D9,IF(MOD(AX$7-(Setup!$B$6+$F9)+($D9+$E9)*1000,($D9+$E9))&lt;Setup!$B$11,"D","N"),IF(AND(Setup!$B$9="Take from R&amp;R",OR(MOD(AX$7-(Setup!$B$6+$F9)+($D9+$E9)*1000,($D9+$E9))=$D9,MOD(AX$7-(Setup!$B$6+$F9)+($D9+$E9)*1000,($D9+$E9))=($D9+$E9)-1)),"T","R"))))</f>
      </c>
      <c r="AY9" s="24">
        <f>IF($A9="","",IF(AND(Setup!$B$9="Mark as travel",OR(MOD(AY$7-(Setup!$B$6+$F9)+($D9+$E9)*1000,($D9+$E9))=0,MOD(AY$7-(Setup!$B$6+$F9)+($D9+$E9)*1000,($D9+$E9))=$D9-1)),"T",IF(MOD(AY$7-(Setup!$B$6+$F9)+($D9+$E9)*1000,($D9+$E9))&lt;$D9,IF(MOD(AY$7-(Setup!$B$6+$F9)+($D9+$E9)*1000,($D9+$E9))&lt;Setup!$B$11,"D","N"),IF(AND(Setup!$B$9="Take from R&amp;R",OR(MOD(AY$7-(Setup!$B$6+$F9)+($D9+$E9)*1000,($D9+$E9))=$D9,MOD(AY$7-(Setup!$B$6+$F9)+($D9+$E9)*1000,($D9+$E9))=($D9+$E9)-1)),"T","R"))))</f>
      </c>
      <c r="AZ9" s="24">
        <f>IF($A9="","",IF(AND(Setup!$B$9="Mark as travel",OR(MOD(AZ$7-(Setup!$B$6+$F9)+($D9+$E9)*1000,($D9+$E9))=0,MOD(AZ$7-(Setup!$B$6+$F9)+($D9+$E9)*1000,($D9+$E9))=$D9-1)),"T",IF(MOD(AZ$7-(Setup!$B$6+$F9)+($D9+$E9)*1000,($D9+$E9))&lt;$D9,IF(MOD(AZ$7-(Setup!$B$6+$F9)+($D9+$E9)*1000,($D9+$E9))&lt;Setup!$B$11,"D","N"),IF(AND(Setup!$B$9="Take from R&amp;R",OR(MOD(AZ$7-(Setup!$B$6+$F9)+($D9+$E9)*1000,($D9+$E9))=$D9,MOD(AZ$7-(Setup!$B$6+$F9)+($D9+$E9)*1000,($D9+$E9))=($D9+$E9)-1)),"T","R"))))</f>
      </c>
      <c r="BA9" s="24">
        <f>IF($A9="","",IF(AND(Setup!$B$9="Mark as travel",OR(MOD(BA$7-(Setup!$B$6+$F9)+($D9+$E9)*1000,($D9+$E9))=0,MOD(BA$7-(Setup!$B$6+$F9)+($D9+$E9)*1000,($D9+$E9))=$D9-1)),"T",IF(MOD(BA$7-(Setup!$B$6+$F9)+($D9+$E9)*1000,($D9+$E9))&lt;$D9,IF(MOD(BA$7-(Setup!$B$6+$F9)+($D9+$E9)*1000,($D9+$E9))&lt;Setup!$B$11,"D","N"),IF(AND(Setup!$B$9="Take from R&amp;R",OR(MOD(BA$7-(Setup!$B$6+$F9)+($D9+$E9)*1000,($D9+$E9))=$D9,MOD(BA$7-(Setup!$B$6+$F9)+($D9+$E9)*1000,($D9+$E9))=($D9+$E9)-1)),"T","R"))))</f>
      </c>
      <c r="BB9" s="24">
        <f>IF($A9="","",IF(AND(Setup!$B$9="Mark as travel",OR(MOD(BB$7-(Setup!$B$6+$F9)+($D9+$E9)*1000,($D9+$E9))=0,MOD(BB$7-(Setup!$B$6+$F9)+($D9+$E9)*1000,($D9+$E9))=$D9-1)),"T",IF(MOD(BB$7-(Setup!$B$6+$F9)+($D9+$E9)*1000,($D9+$E9))&lt;$D9,IF(MOD(BB$7-(Setup!$B$6+$F9)+($D9+$E9)*1000,($D9+$E9))&lt;Setup!$B$11,"D","N"),IF(AND(Setup!$B$9="Take from R&amp;R",OR(MOD(BB$7-(Setup!$B$6+$F9)+($D9+$E9)*1000,($D9+$E9))=$D9,MOD(BB$7-(Setup!$B$6+$F9)+($D9+$E9)*1000,($D9+$E9))=($D9+$E9)-1)),"T","R"))))</f>
      </c>
      <c r="BC9" s="24">
        <f>IF($A9="","",IF(AND(Setup!$B$9="Mark as travel",OR(MOD(BC$7-(Setup!$B$6+$F9)+($D9+$E9)*1000,($D9+$E9))=0,MOD(BC$7-(Setup!$B$6+$F9)+($D9+$E9)*1000,($D9+$E9))=$D9-1)),"T",IF(MOD(BC$7-(Setup!$B$6+$F9)+($D9+$E9)*1000,($D9+$E9))&lt;$D9,IF(MOD(BC$7-(Setup!$B$6+$F9)+($D9+$E9)*1000,($D9+$E9))&lt;Setup!$B$11,"D","N"),IF(AND(Setup!$B$9="Take from R&amp;R",OR(MOD(BC$7-(Setup!$B$6+$F9)+($D9+$E9)*1000,($D9+$E9))=$D9,MOD(BC$7-(Setup!$B$6+$F9)+($D9+$E9)*1000,($D9+$E9))=($D9+$E9)-1)),"T","R"))))</f>
      </c>
      <c r="BD9" s="24">
        <f>IF($A9="","",IF(AND(Setup!$B$9="Mark as travel",OR(MOD(BD$7-(Setup!$B$6+$F9)+($D9+$E9)*1000,($D9+$E9))=0,MOD(BD$7-(Setup!$B$6+$F9)+($D9+$E9)*1000,($D9+$E9))=$D9-1)),"T",IF(MOD(BD$7-(Setup!$B$6+$F9)+($D9+$E9)*1000,($D9+$E9))&lt;$D9,IF(MOD(BD$7-(Setup!$B$6+$F9)+($D9+$E9)*1000,($D9+$E9))&lt;Setup!$B$11,"D","N"),IF(AND(Setup!$B$9="Take from R&amp;R",OR(MOD(BD$7-(Setup!$B$6+$F9)+($D9+$E9)*1000,($D9+$E9))=$D9,MOD(BD$7-(Setup!$B$6+$F9)+($D9+$E9)*1000,($D9+$E9))=($D9+$E9)-1)),"T","R"))))</f>
      </c>
      <c r="BE9" s="24">
        <f>IF($A9="","",IF(AND(Setup!$B$9="Mark as travel",OR(MOD(BE$7-(Setup!$B$6+$F9)+($D9+$E9)*1000,($D9+$E9))=0,MOD(BE$7-(Setup!$B$6+$F9)+($D9+$E9)*1000,($D9+$E9))=$D9-1)),"T",IF(MOD(BE$7-(Setup!$B$6+$F9)+($D9+$E9)*1000,($D9+$E9))&lt;$D9,IF(MOD(BE$7-(Setup!$B$6+$F9)+($D9+$E9)*1000,($D9+$E9))&lt;Setup!$B$11,"D","N"),IF(AND(Setup!$B$9="Take from R&amp;R",OR(MOD(BE$7-(Setup!$B$6+$F9)+($D9+$E9)*1000,($D9+$E9))=$D9,MOD(BE$7-(Setup!$B$6+$F9)+($D9+$E9)*1000,($D9+$E9))=($D9+$E9)-1)),"T","R"))))</f>
      </c>
      <c r="BF9" s="24">
        <f>IF($A9="","",IF(AND(Setup!$B$9="Mark as travel",OR(MOD(BF$7-(Setup!$B$6+$F9)+($D9+$E9)*1000,($D9+$E9))=0,MOD(BF$7-(Setup!$B$6+$F9)+($D9+$E9)*1000,($D9+$E9))=$D9-1)),"T",IF(MOD(BF$7-(Setup!$B$6+$F9)+($D9+$E9)*1000,($D9+$E9))&lt;$D9,IF(MOD(BF$7-(Setup!$B$6+$F9)+($D9+$E9)*1000,($D9+$E9))&lt;Setup!$B$11,"D","N"),IF(AND(Setup!$B$9="Take from R&amp;R",OR(MOD(BF$7-(Setup!$B$6+$F9)+($D9+$E9)*1000,($D9+$E9))=$D9,MOD(BF$7-(Setup!$B$6+$F9)+($D9+$E9)*1000,($D9+$E9))=($D9+$E9)-1)),"T","R"))))</f>
      </c>
      <c r="BG9" s="24">
        <f>IF($A9="","",IF(AND(Setup!$B$9="Mark as travel",OR(MOD(BG$7-(Setup!$B$6+$F9)+($D9+$E9)*1000,($D9+$E9))=0,MOD(BG$7-(Setup!$B$6+$F9)+($D9+$E9)*1000,($D9+$E9))=$D9-1)),"T",IF(MOD(BG$7-(Setup!$B$6+$F9)+($D9+$E9)*1000,($D9+$E9))&lt;$D9,IF(MOD(BG$7-(Setup!$B$6+$F9)+($D9+$E9)*1000,($D9+$E9))&lt;Setup!$B$11,"D","N"),IF(AND(Setup!$B$9="Take from R&amp;R",OR(MOD(BG$7-(Setup!$B$6+$F9)+($D9+$E9)*1000,($D9+$E9))=$D9,MOD(BG$7-(Setup!$B$6+$F9)+($D9+$E9)*1000,($D9+$E9))=($D9+$E9)-1)),"T","R"))))</f>
      </c>
      <c r="BH9" s="24">
        <f>IF($A9="","",IF(AND(Setup!$B$9="Mark as travel",OR(MOD(BH$7-(Setup!$B$6+$F9)+($D9+$E9)*1000,($D9+$E9))=0,MOD(BH$7-(Setup!$B$6+$F9)+($D9+$E9)*1000,($D9+$E9))=$D9-1)),"T",IF(MOD(BH$7-(Setup!$B$6+$F9)+($D9+$E9)*1000,($D9+$E9))&lt;$D9,IF(MOD(BH$7-(Setup!$B$6+$F9)+($D9+$E9)*1000,($D9+$E9))&lt;Setup!$B$11,"D","N"),IF(AND(Setup!$B$9="Take from R&amp;R",OR(MOD(BH$7-(Setup!$B$6+$F9)+($D9+$E9)*1000,($D9+$E9))=$D9,MOD(BH$7-(Setup!$B$6+$F9)+($D9+$E9)*1000,($D9+$E9))=($D9+$E9)-1)),"T","R"))))</f>
      </c>
      <c r="BI9" s="24">
        <f>IF($A9="","",IF(AND(Setup!$B$9="Mark as travel",OR(MOD(BI$7-(Setup!$B$6+$F9)+($D9+$E9)*1000,($D9+$E9))=0,MOD(BI$7-(Setup!$B$6+$F9)+($D9+$E9)*1000,($D9+$E9))=$D9-1)),"T",IF(MOD(BI$7-(Setup!$B$6+$F9)+($D9+$E9)*1000,($D9+$E9))&lt;$D9,IF(MOD(BI$7-(Setup!$B$6+$F9)+($D9+$E9)*1000,($D9+$E9))&lt;Setup!$B$11,"D","N"),IF(AND(Setup!$B$9="Take from R&amp;R",OR(MOD(BI$7-(Setup!$B$6+$F9)+($D9+$E9)*1000,($D9+$E9))=$D9,MOD(BI$7-(Setup!$B$6+$F9)+($D9+$E9)*1000,($D9+$E9))=($D9+$E9)-1)),"T","R"))))</f>
      </c>
      <c r="BJ9" s="24">
        <f>IF($A9="","",IF(AND(Setup!$B$9="Mark as travel",OR(MOD(BJ$7-(Setup!$B$6+$F9)+($D9+$E9)*1000,($D9+$E9))=0,MOD(BJ$7-(Setup!$B$6+$F9)+($D9+$E9)*1000,($D9+$E9))=$D9-1)),"T",IF(MOD(BJ$7-(Setup!$B$6+$F9)+($D9+$E9)*1000,($D9+$E9))&lt;$D9,IF(MOD(BJ$7-(Setup!$B$6+$F9)+($D9+$E9)*1000,($D9+$E9))&lt;Setup!$B$11,"D","N"),IF(AND(Setup!$B$9="Take from R&amp;R",OR(MOD(BJ$7-(Setup!$B$6+$F9)+($D9+$E9)*1000,($D9+$E9))=$D9,MOD(BJ$7-(Setup!$B$6+$F9)+($D9+$E9)*1000,($D9+$E9))=($D9+$E9)-1)),"T","R"))))</f>
      </c>
    </row>
    <row r="10" spans="1:62" x14ac:dyDescent="0.25">
      <c r="A10" s="31" t="s">
        <v>84</v>
      </c>
      <c r="B10" s="31" t="s">
        <v>81</v>
      </c>
      <c r="C10" s="31" t="s">
        <v>82</v>
      </c>
      <c r="D10" s="14">
        <f>IF($A10="","",IF(OR($C10="",$C10="Same as Setup"),Setup!$B$15,INDEX(Setup!$B$21:$B$29,MATCH($C10,Setup!$A$21:$A$29,0))))</f>
      </c>
      <c r="E10" s="14">
        <f>IF($A10="","",IF(OR($C10="",$C10="Same as Setup"),Setup!$B$16,INDEX(Setup!$C$21:$C$29,MATCH($C10,Setup!$A$21:$A$29,0))))</f>
      </c>
      <c r="F10" s="5">
        <v>14</v>
      </c>
      <c r="G10" s="24">
        <f>IF($A10="","",IF(AND(Setup!$B$9="Mark as travel",OR(MOD(G$7-(Setup!$B$6+$F10)+($D10+$E10)*1000,($D10+$E10))=0,MOD(G$7-(Setup!$B$6+$F10)+($D10+$E10)*1000,($D10+$E10))=$D10-1)),"T",IF(MOD(G$7-(Setup!$B$6+$F10)+($D10+$E10)*1000,($D10+$E10))&lt;$D10,IF(MOD(G$7-(Setup!$B$6+$F10)+($D10+$E10)*1000,($D10+$E10))&lt;Setup!$B$11,"D","N"),IF(AND(Setup!$B$9="Take from R&amp;R",OR(MOD(G$7-(Setup!$B$6+$F10)+($D10+$E10)*1000,($D10+$E10))=$D10,MOD(G$7-(Setup!$B$6+$F10)+($D10+$E10)*1000,($D10+$E10))=($D10+$E10)-1)),"T","R"))))</f>
      </c>
      <c r="H10" s="24">
        <f>IF($A10="","",IF(AND(Setup!$B$9="Mark as travel",OR(MOD(H$7-(Setup!$B$6+$F10)+($D10+$E10)*1000,($D10+$E10))=0,MOD(H$7-(Setup!$B$6+$F10)+($D10+$E10)*1000,($D10+$E10))=$D10-1)),"T",IF(MOD(H$7-(Setup!$B$6+$F10)+($D10+$E10)*1000,($D10+$E10))&lt;$D10,IF(MOD(H$7-(Setup!$B$6+$F10)+($D10+$E10)*1000,($D10+$E10))&lt;Setup!$B$11,"D","N"),IF(AND(Setup!$B$9="Take from R&amp;R",OR(MOD(H$7-(Setup!$B$6+$F10)+($D10+$E10)*1000,($D10+$E10))=$D10,MOD(H$7-(Setup!$B$6+$F10)+($D10+$E10)*1000,($D10+$E10))=($D10+$E10)-1)),"T","R"))))</f>
      </c>
      <c r="I10" s="24">
        <f>IF($A10="","",IF(AND(Setup!$B$9="Mark as travel",OR(MOD(I$7-(Setup!$B$6+$F10)+($D10+$E10)*1000,($D10+$E10))=0,MOD(I$7-(Setup!$B$6+$F10)+($D10+$E10)*1000,($D10+$E10))=$D10-1)),"T",IF(MOD(I$7-(Setup!$B$6+$F10)+($D10+$E10)*1000,($D10+$E10))&lt;$D10,IF(MOD(I$7-(Setup!$B$6+$F10)+($D10+$E10)*1000,($D10+$E10))&lt;Setup!$B$11,"D","N"),IF(AND(Setup!$B$9="Take from R&amp;R",OR(MOD(I$7-(Setup!$B$6+$F10)+($D10+$E10)*1000,($D10+$E10))=$D10,MOD(I$7-(Setup!$B$6+$F10)+($D10+$E10)*1000,($D10+$E10))=($D10+$E10)-1)),"T","R"))))</f>
      </c>
      <c r="J10" s="24">
        <f>IF($A10="","",IF(AND(Setup!$B$9="Mark as travel",OR(MOD(J$7-(Setup!$B$6+$F10)+($D10+$E10)*1000,($D10+$E10))=0,MOD(J$7-(Setup!$B$6+$F10)+($D10+$E10)*1000,($D10+$E10))=$D10-1)),"T",IF(MOD(J$7-(Setup!$B$6+$F10)+($D10+$E10)*1000,($D10+$E10))&lt;$D10,IF(MOD(J$7-(Setup!$B$6+$F10)+($D10+$E10)*1000,($D10+$E10))&lt;Setup!$B$11,"D","N"),IF(AND(Setup!$B$9="Take from R&amp;R",OR(MOD(J$7-(Setup!$B$6+$F10)+($D10+$E10)*1000,($D10+$E10))=$D10,MOD(J$7-(Setup!$B$6+$F10)+($D10+$E10)*1000,($D10+$E10))=($D10+$E10)-1)),"T","R"))))</f>
      </c>
      <c r="K10" s="24">
        <f>IF($A10="","",IF(AND(Setup!$B$9="Mark as travel",OR(MOD(K$7-(Setup!$B$6+$F10)+($D10+$E10)*1000,($D10+$E10))=0,MOD(K$7-(Setup!$B$6+$F10)+($D10+$E10)*1000,($D10+$E10))=$D10-1)),"T",IF(MOD(K$7-(Setup!$B$6+$F10)+($D10+$E10)*1000,($D10+$E10))&lt;$D10,IF(MOD(K$7-(Setup!$B$6+$F10)+($D10+$E10)*1000,($D10+$E10))&lt;Setup!$B$11,"D","N"),IF(AND(Setup!$B$9="Take from R&amp;R",OR(MOD(K$7-(Setup!$B$6+$F10)+($D10+$E10)*1000,($D10+$E10))=$D10,MOD(K$7-(Setup!$B$6+$F10)+($D10+$E10)*1000,($D10+$E10))=($D10+$E10)-1)),"T","R"))))</f>
      </c>
      <c r="L10" s="24">
        <f>IF($A10="","",IF(AND(Setup!$B$9="Mark as travel",OR(MOD(L$7-(Setup!$B$6+$F10)+($D10+$E10)*1000,($D10+$E10))=0,MOD(L$7-(Setup!$B$6+$F10)+($D10+$E10)*1000,($D10+$E10))=$D10-1)),"T",IF(MOD(L$7-(Setup!$B$6+$F10)+($D10+$E10)*1000,($D10+$E10))&lt;$D10,IF(MOD(L$7-(Setup!$B$6+$F10)+($D10+$E10)*1000,($D10+$E10))&lt;Setup!$B$11,"D","N"),IF(AND(Setup!$B$9="Take from R&amp;R",OR(MOD(L$7-(Setup!$B$6+$F10)+($D10+$E10)*1000,($D10+$E10))=$D10,MOD(L$7-(Setup!$B$6+$F10)+($D10+$E10)*1000,($D10+$E10))=($D10+$E10)-1)),"T","R"))))</f>
      </c>
      <c r="M10" s="24">
        <f>IF($A10="","",IF(AND(Setup!$B$9="Mark as travel",OR(MOD(M$7-(Setup!$B$6+$F10)+($D10+$E10)*1000,($D10+$E10))=0,MOD(M$7-(Setup!$B$6+$F10)+($D10+$E10)*1000,($D10+$E10))=$D10-1)),"T",IF(MOD(M$7-(Setup!$B$6+$F10)+($D10+$E10)*1000,($D10+$E10))&lt;$D10,IF(MOD(M$7-(Setup!$B$6+$F10)+($D10+$E10)*1000,($D10+$E10))&lt;Setup!$B$11,"D","N"),IF(AND(Setup!$B$9="Take from R&amp;R",OR(MOD(M$7-(Setup!$B$6+$F10)+($D10+$E10)*1000,($D10+$E10))=$D10,MOD(M$7-(Setup!$B$6+$F10)+($D10+$E10)*1000,($D10+$E10))=($D10+$E10)-1)),"T","R"))))</f>
      </c>
      <c r="N10" s="24">
        <f>IF($A10="","",IF(AND(Setup!$B$9="Mark as travel",OR(MOD(N$7-(Setup!$B$6+$F10)+($D10+$E10)*1000,($D10+$E10))=0,MOD(N$7-(Setup!$B$6+$F10)+($D10+$E10)*1000,($D10+$E10))=$D10-1)),"T",IF(MOD(N$7-(Setup!$B$6+$F10)+($D10+$E10)*1000,($D10+$E10))&lt;$D10,IF(MOD(N$7-(Setup!$B$6+$F10)+($D10+$E10)*1000,($D10+$E10))&lt;Setup!$B$11,"D","N"),IF(AND(Setup!$B$9="Take from R&amp;R",OR(MOD(N$7-(Setup!$B$6+$F10)+($D10+$E10)*1000,($D10+$E10))=$D10,MOD(N$7-(Setup!$B$6+$F10)+($D10+$E10)*1000,($D10+$E10))=($D10+$E10)-1)),"T","R"))))</f>
      </c>
      <c r="O10" s="24">
        <f>IF($A10="","",IF(AND(Setup!$B$9="Mark as travel",OR(MOD(O$7-(Setup!$B$6+$F10)+($D10+$E10)*1000,($D10+$E10))=0,MOD(O$7-(Setup!$B$6+$F10)+($D10+$E10)*1000,($D10+$E10))=$D10-1)),"T",IF(MOD(O$7-(Setup!$B$6+$F10)+($D10+$E10)*1000,($D10+$E10))&lt;$D10,IF(MOD(O$7-(Setup!$B$6+$F10)+($D10+$E10)*1000,($D10+$E10))&lt;Setup!$B$11,"D","N"),IF(AND(Setup!$B$9="Take from R&amp;R",OR(MOD(O$7-(Setup!$B$6+$F10)+($D10+$E10)*1000,($D10+$E10))=$D10,MOD(O$7-(Setup!$B$6+$F10)+($D10+$E10)*1000,($D10+$E10))=($D10+$E10)-1)),"T","R"))))</f>
      </c>
      <c r="P10" s="24">
        <f>IF($A10="","",IF(AND(Setup!$B$9="Mark as travel",OR(MOD(P$7-(Setup!$B$6+$F10)+($D10+$E10)*1000,($D10+$E10))=0,MOD(P$7-(Setup!$B$6+$F10)+($D10+$E10)*1000,($D10+$E10))=$D10-1)),"T",IF(MOD(P$7-(Setup!$B$6+$F10)+($D10+$E10)*1000,($D10+$E10))&lt;$D10,IF(MOD(P$7-(Setup!$B$6+$F10)+($D10+$E10)*1000,($D10+$E10))&lt;Setup!$B$11,"D","N"),IF(AND(Setup!$B$9="Take from R&amp;R",OR(MOD(P$7-(Setup!$B$6+$F10)+($D10+$E10)*1000,($D10+$E10))=$D10,MOD(P$7-(Setup!$B$6+$F10)+($D10+$E10)*1000,($D10+$E10))=($D10+$E10)-1)),"T","R"))))</f>
      </c>
      <c r="Q10" s="24">
        <f>IF($A10="","",IF(AND(Setup!$B$9="Mark as travel",OR(MOD(Q$7-(Setup!$B$6+$F10)+($D10+$E10)*1000,($D10+$E10))=0,MOD(Q$7-(Setup!$B$6+$F10)+($D10+$E10)*1000,($D10+$E10))=$D10-1)),"T",IF(MOD(Q$7-(Setup!$B$6+$F10)+($D10+$E10)*1000,($D10+$E10))&lt;$D10,IF(MOD(Q$7-(Setup!$B$6+$F10)+($D10+$E10)*1000,($D10+$E10))&lt;Setup!$B$11,"D","N"),IF(AND(Setup!$B$9="Take from R&amp;R",OR(MOD(Q$7-(Setup!$B$6+$F10)+($D10+$E10)*1000,($D10+$E10))=$D10,MOD(Q$7-(Setup!$B$6+$F10)+($D10+$E10)*1000,($D10+$E10))=($D10+$E10)-1)),"T","R"))))</f>
      </c>
      <c r="R10" s="24">
        <f>IF($A10="","",IF(AND(Setup!$B$9="Mark as travel",OR(MOD(R$7-(Setup!$B$6+$F10)+($D10+$E10)*1000,($D10+$E10))=0,MOD(R$7-(Setup!$B$6+$F10)+($D10+$E10)*1000,($D10+$E10))=$D10-1)),"T",IF(MOD(R$7-(Setup!$B$6+$F10)+($D10+$E10)*1000,($D10+$E10))&lt;$D10,IF(MOD(R$7-(Setup!$B$6+$F10)+($D10+$E10)*1000,($D10+$E10))&lt;Setup!$B$11,"D","N"),IF(AND(Setup!$B$9="Take from R&amp;R",OR(MOD(R$7-(Setup!$B$6+$F10)+($D10+$E10)*1000,($D10+$E10))=$D10,MOD(R$7-(Setup!$B$6+$F10)+($D10+$E10)*1000,($D10+$E10))=($D10+$E10)-1)),"T","R"))))</f>
      </c>
      <c r="S10" s="24">
        <f>IF($A10="","",IF(AND(Setup!$B$9="Mark as travel",OR(MOD(S$7-(Setup!$B$6+$F10)+($D10+$E10)*1000,($D10+$E10))=0,MOD(S$7-(Setup!$B$6+$F10)+($D10+$E10)*1000,($D10+$E10))=$D10-1)),"T",IF(MOD(S$7-(Setup!$B$6+$F10)+($D10+$E10)*1000,($D10+$E10))&lt;$D10,IF(MOD(S$7-(Setup!$B$6+$F10)+($D10+$E10)*1000,($D10+$E10))&lt;Setup!$B$11,"D","N"),IF(AND(Setup!$B$9="Take from R&amp;R",OR(MOD(S$7-(Setup!$B$6+$F10)+($D10+$E10)*1000,($D10+$E10))=$D10,MOD(S$7-(Setup!$B$6+$F10)+($D10+$E10)*1000,($D10+$E10))=($D10+$E10)-1)),"T","R"))))</f>
      </c>
      <c r="T10" s="24">
        <f>IF($A10="","",IF(AND(Setup!$B$9="Mark as travel",OR(MOD(T$7-(Setup!$B$6+$F10)+($D10+$E10)*1000,($D10+$E10))=0,MOD(T$7-(Setup!$B$6+$F10)+($D10+$E10)*1000,($D10+$E10))=$D10-1)),"T",IF(MOD(T$7-(Setup!$B$6+$F10)+($D10+$E10)*1000,($D10+$E10))&lt;$D10,IF(MOD(T$7-(Setup!$B$6+$F10)+($D10+$E10)*1000,($D10+$E10))&lt;Setup!$B$11,"D","N"),IF(AND(Setup!$B$9="Take from R&amp;R",OR(MOD(T$7-(Setup!$B$6+$F10)+($D10+$E10)*1000,($D10+$E10))=$D10,MOD(T$7-(Setup!$B$6+$F10)+($D10+$E10)*1000,($D10+$E10))=($D10+$E10)-1)),"T","R"))))</f>
      </c>
      <c r="U10" s="24">
        <f>IF($A10="","",IF(AND(Setup!$B$9="Mark as travel",OR(MOD(U$7-(Setup!$B$6+$F10)+($D10+$E10)*1000,($D10+$E10))=0,MOD(U$7-(Setup!$B$6+$F10)+($D10+$E10)*1000,($D10+$E10))=$D10-1)),"T",IF(MOD(U$7-(Setup!$B$6+$F10)+($D10+$E10)*1000,($D10+$E10))&lt;$D10,IF(MOD(U$7-(Setup!$B$6+$F10)+($D10+$E10)*1000,($D10+$E10))&lt;Setup!$B$11,"D","N"),IF(AND(Setup!$B$9="Take from R&amp;R",OR(MOD(U$7-(Setup!$B$6+$F10)+($D10+$E10)*1000,($D10+$E10))=$D10,MOD(U$7-(Setup!$B$6+$F10)+($D10+$E10)*1000,($D10+$E10))=($D10+$E10)-1)),"T","R"))))</f>
      </c>
      <c r="V10" s="24">
        <f>IF($A10="","",IF(AND(Setup!$B$9="Mark as travel",OR(MOD(V$7-(Setup!$B$6+$F10)+($D10+$E10)*1000,($D10+$E10))=0,MOD(V$7-(Setup!$B$6+$F10)+($D10+$E10)*1000,($D10+$E10))=$D10-1)),"T",IF(MOD(V$7-(Setup!$B$6+$F10)+($D10+$E10)*1000,($D10+$E10))&lt;$D10,IF(MOD(V$7-(Setup!$B$6+$F10)+($D10+$E10)*1000,($D10+$E10))&lt;Setup!$B$11,"D","N"),IF(AND(Setup!$B$9="Take from R&amp;R",OR(MOD(V$7-(Setup!$B$6+$F10)+($D10+$E10)*1000,($D10+$E10))=$D10,MOD(V$7-(Setup!$B$6+$F10)+($D10+$E10)*1000,($D10+$E10))=($D10+$E10)-1)),"T","R"))))</f>
      </c>
      <c r="W10" s="24">
        <f>IF($A10="","",IF(AND(Setup!$B$9="Mark as travel",OR(MOD(W$7-(Setup!$B$6+$F10)+($D10+$E10)*1000,($D10+$E10))=0,MOD(W$7-(Setup!$B$6+$F10)+($D10+$E10)*1000,($D10+$E10))=$D10-1)),"T",IF(MOD(W$7-(Setup!$B$6+$F10)+($D10+$E10)*1000,($D10+$E10))&lt;$D10,IF(MOD(W$7-(Setup!$B$6+$F10)+($D10+$E10)*1000,($D10+$E10))&lt;Setup!$B$11,"D","N"),IF(AND(Setup!$B$9="Take from R&amp;R",OR(MOD(W$7-(Setup!$B$6+$F10)+($D10+$E10)*1000,($D10+$E10))=$D10,MOD(W$7-(Setup!$B$6+$F10)+($D10+$E10)*1000,($D10+$E10))=($D10+$E10)-1)),"T","R"))))</f>
      </c>
      <c r="X10" s="24">
        <f>IF($A10="","",IF(AND(Setup!$B$9="Mark as travel",OR(MOD(X$7-(Setup!$B$6+$F10)+($D10+$E10)*1000,($D10+$E10))=0,MOD(X$7-(Setup!$B$6+$F10)+($D10+$E10)*1000,($D10+$E10))=$D10-1)),"T",IF(MOD(X$7-(Setup!$B$6+$F10)+($D10+$E10)*1000,($D10+$E10))&lt;$D10,IF(MOD(X$7-(Setup!$B$6+$F10)+($D10+$E10)*1000,($D10+$E10))&lt;Setup!$B$11,"D","N"),IF(AND(Setup!$B$9="Take from R&amp;R",OR(MOD(X$7-(Setup!$B$6+$F10)+($D10+$E10)*1000,($D10+$E10))=$D10,MOD(X$7-(Setup!$B$6+$F10)+($D10+$E10)*1000,($D10+$E10))=($D10+$E10)-1)),"T","R"))))</f>
      </c>
      <c r="Y10" s="24">
        <f>IF($A10="","",IF(AND(Setup!$B$9="Mark as travel",OR(MOD(Y$7-(Setup!$B$6+$F10)+($D10+$E10)*1000,($D10+$E10))=0,MOD(Y$7-(Setup!$B$6+$F10)+($D10+$E10)*1000,($D10+$E10))=$D10-1)),"T",IF(MOD(Y$7-(Setup!$B$6+$F10)+($D10+$E10)*1000,($D10+$E10))&lt;$D10,IF(MOD(Y$7-(Setup!$B$6+$F10)+($D10+$E10)*1000,($D10+$E10))&lt;Setup!$B$11,"D","N"),IF(AND(Setup!$B$9="Take from R&amp;R",OR(MOD(Y$7-(Setup!$B$6+$F10)+($D10+$E10)*1000,($D10+$E10))=$D10,MOD(Y$7-(Setup!$B$6+$F10)+($D10+$E10)*1000,($D10+$E10))=($D10+$E10)-1)),"T","R"))))</f>
      </c>
      <c r="Z10" s="24">
        <f>IF($A10="","",IF(AND(Setup!$B$9="Mark as travel",OR(MOD(Z$7-(Setup!$B$6+$F10)+($D10+$E10)*1000,($D10+$E10))=0,MOD(Z$7-(Setup!$B$6+$F10)+($D10+$E10)*1000,($D10+$E10))=$D10-1)),"T",IF(MOD(Z$7-(Setup!$B$6+$F10)+($D10+$E10)*1000,($D10+$E10))&lt;$D10,IF(MOD(Z$7-(Setup!$B$6+$F10)+($D10+$E10)*1000,($D10+$E10))&lt;Setup!$B$11,"D","N"),IF(AND(Setup!$B$9="Take from R&amp;R",OR(MOD(Z$7-(Setup!$B$6+$F10)+($D10+$E10)*1000,($D10+$E10))=$D10,MOD(Z$7-(Setup!$B$6+$F10)+($D10+$E10)*1000,($D10+$E10))=($D10+$E10)-1)),"T","R"))))</f>
      </c>
      <c r="AA10" s="24">
        <f>IF($A10="","",IF(AND(Setup!$B$9="Mark as travel",OR(MOD(AA$7-(Setup!$B$6+$F10)+($D10+$E10)*1000,($D10+$E10))=0,MOD(AA$7-(Setup!$B$6+$F10)+($D10+$E10)*1000,($D10+$E10))=$D10-1)),"T",IF(MOD(AA$7-(Setup!$B$6+$F10)+($D10+$E10)*1000,($D10+$E10))&lt;$D10,IF(MOD(AA$7-(Setup!$B$6+$F10)+($D10+$E10)*1000,($D10+$E10))&lt;Setup!$B$11,"D","N"),IF(AND(Setup!$B$9="Take from R&amp;R",OR(MOD(AA$7-(Setup!$B$6+$F10)+($D10+$E10)*1000,($D10+$E10))=$D10,MOD(AA$7-(Setup!$B$6+$F10)+($D10+$E10)*1000,($D10+$E10))=($D10+$E10)-1)),"T","R"))))</f>
      </c>
      <c r="AB10" s="24">
        <f>IF($A10="","",IF(AND(Setup!$B$9="Mark as travel",OR(MOD(AB$7-(Setup!$B$6+$F10)+($D10+$E10)*1000,($D10+$E10))=0,MOD(AB$7-(Setup!$B$6+$F10)+($D10+$E10)*1000,($D10+$E10))=$D10-1)),"T",IF(MOD(AB$7-(Setup!$B$6+$F10)+($D10+$E10)*1000,($D10+$E10))&lt;$D10,IF(MOD(AB$7-(Setup!$B$6+$F10)+($D10+$E10)*1000,($D10+$E10))&lt;Setup!$B$11,"D","N"),IF(AND(Setup!$B$9="Take from R&amp;R",OR(MOD(AB$7-(Setup!$B$6+$F10)+($D10+$E10)*1000,($D10+$E10))=$D10,MOD(AB$7-(Setup!$B$6+$F10)+($D10+$E10)*1000,($D10+$E10))=($D10+$E10)-1)),"T","R"))))</f>
      </c>
      <c r="AC10" s="24">
        <f>IF($A10="","",IF(AND(Setup!$B$9="Mark as travel",OR(MOD(AC$7-(Setup!$B$6+$F10)+($D10+$E10)*1000,($D10+$E10))=0,MOD(AC$7-(Setup!$B$6+$F10)+($D10+$E10)*1000,($D10+$E10))=$D10-1)),"T",IF(MOD(AC$7-(Setup!$B$6+$F10)+($D10+$E10)*1000,($D10+$E10))&lt;$D10,IF(MOD(AC$7-(Setup!$B$6+$F10)+($D10+$E10)*1000,($D10+$E10))&lt;Setup!$B$11,"D","N"),IF(AND(Setup!$B$9="Take from R&amp;R",OR(MOD(AC$7-(Setup!$B$6+$F10)+($D10+$E10)*1000,($D10+$E10))=$D10,MOD(AC$7-(Setup!$B$6+$F10)+($D10+$E10)*1000,($D10+$E10))=($D10+$E10)-1)),"T","R"))))</f>
      </c>
      <c r="AD10" s="24">
        <f>IF($A10="","",IF(AND(Setup!$B$9="Mark as travel",OR(MOD(AD$7-(Setup!$B$6+$F10)+($D10+$E10)*1000,($D10+$E10))=0,MOD(AD$7-(Setup!$B$6+$F10)+($D10+$E10)*1000,($D10+$E10))=$D10-1)),"T",IF(MOD(AD$7-(Setup!$B$6+$F10)+($D10+$E10)*1000,($D10+$E10))&lt;$D10,IF(MOD(AD$7-(Setup!$B$6+$F10)+($D10+$E10)*1000,($D10+$E10))&lt;Setup!$B$11,"D","N"),IF(AND(Setup!$B$9="Take from R&amp;R",OR(MOD(AD$7-(Setup!$B$6+$F10)+($D10+$E10)*1000,($D10+$E10))=$D10,MOD(AD$7-(Setup!$B$6+$F10)+($D10+$E10)*1000,($D10+$E10))=($D10+$E10)-1)),"T","R"))))</f>
      </c>
      <c r="AE10" s="24">
        <f>IF($A10="","",IF(AND(Setup!$B$9="Mark as travel",OR(MOD(AE$7-(Setup!$B$6+$F10)+($D10+$E10)*1000,($D10+$E10))=0,MOD(AE$7-(Setup!$B$6+$F10)+($D10+$E10)*1000,($D10+$E10))=$D10-1)),"T",IF(MOD(AE$7-(Setup!$B$6+$F10)+($D10+$E10)*1000,($D10+$E10))&lt;$D10,IF(MOD(AE$7-(Setup!$B$6+$F10)+($D10+$E10)*1000,($D10+$E10))&lt;Setup!$B$11,"D","N"),IF(AND(Setup!$B$9="Take from R&amp;R",OR(MOD(AE$7-(Setup!$B$6+$F10)+($D10+$E10)*1000,($D10+$E10))=$D10,MOD(AE$7-(Setup!$B$6+$F10)+($D10+$E10)*1000,($D10+$E10))=($D10+$E10)-1)),"T","R"))))</f>
      </c>
      <c r="AF10" s="24">
        <f>IF($A10="","",IF(AND(Setup!$B$9="Mark as travel",OR(MOD(AF$7-(Setup!$B$6+$F10)+($D10+$E10)*1000,($D10+$E10))=0,MOD(AF$7-(Setup!$B$6+$F10)+($D10+$E10)*1000,($D10+$E10))=$D10-1)),"T",IF(MOD(AF$7-(Setup!$B$6+$F10)+($D10+$E10)*1000,($D10+$E10))&lt;$D10,IF(MOD(AF$7-(Setup!$B$6+$F10)+($D10+$E10)*1000,($D10+$E10))&lt;Setup!$B$11,"D","N"),IF(AND(Setup!$B$9="Take from R&amp;R",OR(MOD(AF$7-(Setup!$B$6+$F10)+($D10+$E10)*1000,($D10+$E10))=$D10,MOD(AF$7-(Setup!$B$6+$F10)+($D10+$E10)*1000,($D10+$E10))=($D10+$E10)-1)),"T","R"))))</f>
      </c>
      <c r="AG10" s="24">
        <f>IF($A10="","",IF(AND(Setup!$B$9="Mark as travel",OR(MOD(AG$7-(Setup!$B$6+$F10)+($D10+$E10)*1000,($D10+$E10))=0,MOD(AG$7-(Setup!$B$6+$F10)+($D10+$E10)*1000,($D10+$E10))=$D10-1)),"T",IF(MOD(AG$7-(Setup!$B$6+$F10)+($D10+$E10)*1000,($D10+$E10))&lt;$D10,IF(MOD(AG$7-(Setup!$B$6+$F10)+($D10+$E10)*1000,($D10+$E10))&lt;Setup!$B$11,"D","N"),IF(AND(Setup!$B$9="Take from R&amp;R",OR(MOD(AG$7-(Setup!$B$6+$F10)+($D10+$E10)*1000,($D10+$E10))=$D10,MOD(AG$7-(Setup!$B$6+$F10)+($D10+$E10)*1000,($D10+$E10))=($D10+$E10)-1)),"T","R"))))</f>
      </c>
      <c r="AH10" s="24">
        <f>IF($A10="","",IF(AND(Setup!$B$9="Mark as travel",OR(MOD(AH$7-(Setup!$B$6+$F10)+($D10+$E10)*1000,($D10+$E10))=0,MOD(AH$7-(Setup!$B$6+$F10)+($D10+$E10)*1000,($D10+$E10))=$D10-1)),"T",IF(MOD(AH$7-(Setup!$B$6+$F10)+($D10+$E10)*1000,($D10+$E10))&lt;$D10,IF(MOD(AH$7-(Setup!$B$6+$F10)+($D10+$E10)*1000,($D10+$E10))&lt;Setup!$B$11,"D","N"),IF(AND(Setup!$B$9="Take from R&amp;R",OR(MOD(AH$7-(Setup!$B$6+$F10)+($D10+$E10)*1000,($D10+$E10))=$D10,MOD(AH$7-(Setup!$B$6+$F10)+($D10+$E10)*1000,($D10+$E10))=($D10+$E10)-1)),"T","R"))))</f>
      </c>
      <c r="AI10" s="24">
        <f>IF($A10="","",IF(AND(Setup!$B$9="Mark as travel",OR(MOD(AI$7-(Setup!$B$6+$F10)+($D10+$E10)*1000,($D10+$E10))=0,MOD(AI$7-(Setup!$B$6+$F10)+($D10+$E10)*1000,($D10+$E10))=$D10-1)),"T",IF(MOD(AI$7-(Setup!$B$6+$F10)+($D10+$E10)*1000,($D10+$E10))&lt;$D10,IF(MOD(AI$7-(Setup!$B$6+$F10)+($D10+$E10)*1000,($D10+$E10))&lt;Setup!$B$11,"D","N"),IF(AND(Setup!$B$9="Take from R&amp;R",OR(MOD(AI$7-(Setup!$B$6+$F10)+($D10+$E10)*1000,($D10+$E10))=$D10,MOD(AI$7-(Setup!$B$6+$F10)+($D10+$E10)*1000,($D10+$E10))=($D10+$E10)-1)),"T","R"))))</f>
      </c>
      <c r="AJ10" s="24">
        <f>IF($A10="","",IF(AND(Setup!$B$9="Mark as travel",OR(MOD(AJ$7-(Setup!$B$6+$F10)+($D10+$E10)*1000,($D10+$E10))=0,MOD(AJ$7-(Setup!$B$6+$F10)+($D10+$E10)*1000,($D10+$E10))=$D10-1)),"T",IF(MOD(AJ$7-(Setup!$B$6+$F10)+($D10+$E10)*1000,($D10+$E10))&lt;$D10,IF(MOD(AJ$7-(Setup!$B$6+$F10)+($D10+$E10)*1000,($D10+$E10))&lt;Setup!$B$11,"D","N"),IF(AND(Setup!$B$9="Take from R&amp;R",OR(MOD(AJ$7-(Setup!$B$6+$F10)+($D10+$E10)*1000,($D10+$E10))=$D10,MOD(AJ$7-(Setup!$B$6+$F10)+($D10+$E10)*1000,($D10+$E10))=($D10+$E10)-1)),"T","R"))))</f>
      </c>
      <c r="AK10" s="24">
        <f>IF($A10="","",IF(AND(Setup!$B$9="Mark as travel",OR(MOD(AK$7-(Setup!$B$6+$F10)+($D10+$E10)*1000,($D10+$E10))=0,MOD(AK$7-(Setup!$B$6+$F10)+($D10+$E10)*1000,($D10+$E10))=$D10-1)),"T",IF(MOD(AK$7-(Setup!$B$6+$F10)+($D10+$E10)*1000,($D10+$E10))&lt;$D10,IF(MOD(AK$7-(Setup!$B$6+$F10)+($D10+$E10)*1000,($D10+$E10))&lt;Setup!$B$11,"D","N"),IF(AND(Setup!$B$9="Take from R&amp;R",OR(MOD(AK$7-(Setup!$B$6+$F10)+($D10+$E10)*1000,($D10+$E10))=$D10,MOD(AK$7-(Setup!$B$6+$F10)+($D10+$E10)*1000,($D10+$E10))=($D10+$E10)-1)),"T","R"))))</f>
      </c>
      <c r="AL10" s="24">
        <f>IF($A10="","",IF(AND(Setup!$B$9="Mark as travel",OR(MOD(AL$7-(Setup!$B$6+$F10)+($D10+$E10)*1000,($D10+$E10))=0,MOD(AL$7-(Setup!$B$6+$F10)+($D10+$E10)*1000,($D10+$E10))=$D10-1)),"T",IF(MOD(AL$7-(Setup!$B$6+$F10)+($D10+$E10)*1000,($D10+$E10))&lt;$D10,IF(MOD(AL$7-(Setup!$B$6+$F10)+($D10+$E10)*1000,($D10+$E10))&lt;Setup!$B$11,"D","N"),IF(AND(Setup!$B$9="Take from R&amp;R",OR(MOD(AL$7-(Setup!$B$6+$F10)+($D10+$E10)*1000,($D10+$E10))=$D10,MOD(AL$7-(Setup!$B$6+$F10)+($D10+$E10)*1000,($D10+$E10))=($D10+$E10)-1)),"T","R"))))</f>
      </c>
      <c r="AM10" s="24">
        <f>IF($A10="","",IF(AND(Setup!$B$9="Mark as travel",OR(MOD(AM$7-(Setup!$B$6+$F10)+($D10+$E10)*1000,($D10+$E10))=0,MOD(AM$7-(Setup!$B$6+$F10)+($D10+$E10)*1000,($D10+$E10))=$D10-1)),"T",IF(MOD(AM$7-(Setup!$B$6+$F10)+($D10+$E10)*1000,($D10+$E10))&lt;$D10,IF(MOD(AM$7-(Setup!$B$6+$F10)+($D10+$E10)*1000,($D10+$E10))&lt;Setup!$B$11,"D","N"),IF(AND(Setup!$B$9="Take from R&amp;R",OR(MOD(AM$7-(Setup!$B$6+$F10)+($D10+$E10)*1000,($D10+$E10))=$D10,MOD(AM$7-(Setup!$B$6+$F10)+($D10+$E10)*1000,($D10+$E10))=($D10+$E10)-1)),"T","R"))))</f>
      </c>
      <c r="AN10" s="24">
        <f>IF($A10="","",IF(AND(Setup!$B$9="Mark as travel",OR(MOD(AN$7-(Setup!$B$6+$F10)+($D10+$E10)*1000,($D10+$E10))=0,MOD(AN$7-(Setup!$B$6+$F10)+($D10+$E10)*1000,($D10+$E10))=$D10-1)),"T",IF(MOD(AN$7-(Setup!$B$6+$F10)+($D10+$E10)*1000,($D10+$E10))&lt;$D10,IF(MOD(AN$7-(Setup!$B$6+$F10)+($D10+$E10)*1000,($D10+$E10))&lt;Setup!$B$11,"D","N"),IF(AND(Setup!$B$9="Take from R&amp;R",OR(MOD(AN$7-(Setup!$B$6+$F10)+($D10+$E10)*1000,($D10+$E10))=$D10,MOD(AN$7-(Setup!$B$6+$F10)+($D10+$E10)*1000,($D10+$E10))=($D10+$E10)-1)),"T","R"))))</f>
      </c>
      <c r="AO10" s="24">
        <f>IF($A10="","",IF(AND(Setup!$B$9="Mark as travel",OR(MOD(AO$7-(Setup!$B$6+$F10)+($D10+$E10)*1000,($D10+$E10))=0,MOD(AO$7-(Setup!$B$6+$F10)+($D10+$E10)*1000,($D10+$E10))=$D10-1)),"T",IF(MOD(AO$7-(Setup!$B$6+$F10)+($D10+$E10)*1000,($D10+$E10))&lt;$D10,IF(MOD(AO$7-(Setup!$B$6+$F10)+($D10+$E10)*1000,($D10+$E10))&lt;Setup!$B$11,"D","N"),IF(AND(Setup!$B$9="Take from R&amp;R",OR(MOD(AO$7-(Setup!$B$6+$F10)+($D10+$E10)*1000,($D10+$E10))=$D10,MOD(AO$7-(Setup!$B$6+$F10)+($D10+$E10)*1000,($D10+$E10))=($D10+$E10)-1)),"T","R"))))</f>
      </c>
      <c r="AP10" s="24">
        <f>IF($A10="","",IF(AND(Setup!$B$9="Mark as travel",OR(MOD(AP$7-(Setup!$B$6+$F10)+($D10+$E10)*1000,($D10+$E10))=0,MOD(AP$7-(Setup!$B$6+$F10)+($D10+$E10)*1000,($D10+$E10))=$D10-1)),"T",IF(MOD(AP$7-(Setup!$B$6+$F10)+($D10+$E10)*1000,($D10+$E10))&lt;$D10,IF(MOD(AP$7-(Setup!$B$6+$F10)+($D10+$E10)*1000,($D10+$E10))&lt;Setup!$B$11,"D","N"),IF(AND(Setup!$B$9="Take from R&amp;R",OR(MOD(AP$7-(Setup!$B$6+$F10)+($D10+$E10)*1000,($D10+$E10))=$D10,MOD(AP$7-(Setup!$B$6+$F10)+($D10+$E10)*1000,($D10+$E10))=($D10+$E10)-1)),"T","R"))))</f>
      </c>
      <c r="AQ10" s="24">
        <f>IF($A10="","",IF(AND(Setup!$B$9="Mark as travel",OR(MOD(AQ$7-(Setup!$B$6+$F10)+($D10+$E10)*1000,($D10+$E10))=0,MOD(AQ$7-(Setup!$B$6+$F10)+($D10+$E10)*1000,($D10+$E10))=$D10-1)),"T",IF(MOD(AQ$7-(Setup!$B$6+$F10)+($D10+$E10)*1000,($D10+$E10))&lt;$D10,IF(MOD(AQ$7-(Setup!$B$6+$F10)+($D10+$E10)*1000,($D10+$E10))&lt;Setup!$B$11,"D","N"),IF(AND(Setup!$B$9="Take from R&amp;R",OR(MOD(AQ$7-(Setup!$B$6+$F10)+($D10+$E10)*1000,($D10+$E10))=$D10,MOD(AQ$7-(Setup!$B$6+$F10)+($D10+$E10)*1000,($D10+$E10))=($D10+$E10)-1)),"T","R"))))</f>
      </c>
      <c r="AR10" s="24">
        <f>IF($A10="","",IF(AND(Setup!$B$9="Mark as travel",OR(MOD(AR$7-(Setup!$B$6+$F10)+($D10+$E10)*1000,($D10+$E10))=0,MOD(AR$7-(Setup!$B$6+$F10)+($D10+$E10)*1000,($D10+$E10))=$D10-1)),"T",IF(MOD(AR$7-(Setup!$B$6+$F10)+($D10+$E10)*1000,($D10+$E10))&lt;$D10,IF(MOD(AR$7-(Setup!$B$6+$F10)+($D10+$E10)*1000,($D10+$E10))&lt;Setup!$B$11,"D","N"),IF(AND(Setup!$B$9="Take from R&amp;R",OR(MOD(AR$7-(Setup!$B$6+$F10)+($D10+$E10)*1000,($D10+$E10))=$D10,MOD(AR$7-(Setup!$B$6+$F10)+($D10+$E10)*1000,($D10+$E10))=($D10+$E10)-1)),"T","R"))))</f>
      </c>
      <c r="AS10" s="24">
        <f>IF($A10="","",IF(AND(Setup!$B$9="Mark as travel",OR(MOD(AS$7-(Setup!$B$6+$F10)+($D10+$E10)*1000,($D10+$E10))=0,MOD(AS$7-(Setup!$B$6+$F10)+($D10+$E10)*1000,($D10+$E10))=$D10-1)),"T",IF(MOD(AS$7-(Setup!$B$6+$F10)+($D10+$E10)*1000,($D10+$E10))&lt;$D10,IF(MOD(AS$7-(Setup!$B$6+$F10)+($D10+$E10)*1000,($D10+$E10))&lt;Setup!$B$11,"D","N"),IF(AND(Setup!$B$9="Take from R&amp;R",OR(MOD(AS$7-(Setup!$B$6+$F10)+($D10+$E10)*1000,($D10+$E10))=$D10,MOD(AS$7-(Setup!$B$6+$F10)+($D10+$E10)*1000,($D10+$E10))=($D10+$E10)-1)),"T","R"))))</f>
      </c>
      <c r="AT10" s="24">
        <f>IF($A10="","",IF(AND(Setup!$B$9="Mark as travel",OR(MOD(AT$7-(Setup!$B$6+$F10)+($D10+$E10)*1000,($D10+$E10))=0,MOD(AT$7-(Setup!$B$6+$F10)+($D10+$E10)*1000,($D10+$E10))=$D10-1)),"T",IF(MOD(AT$7-(Setup!$B$6+$F10)+($D10+$E10)*1000,($D10+$E10))&lt;$D10,IF(MOD(AT$7-(Setup!$B$6+$F10)+($D10+$E10)*1000,($D10+$E10))&lt;Setup!$B$11,"D","N"),IF(AND(Setup!$B$9="Take from R&amp;R",OR(MOD(AT$7-(Setup!$B$6+$F10)+($D10+$E10)*1000,($D10+$E10))=$D10,MOD(AT$7-(Setup!$B$6+$F10)+($D10+$E10)*1000,($D10+$E10))=($D10+$E10)-1)),"T","R"))))</f>
      </c>
      <c r="AU10" s="24">
        <f>IF($A10="","",IF(AND(Setup!$B$9="Mark as travel",OR(MOD(AU$7-(Setup!$B$6+$F10)+($D10+$E10)*1000,($D10+$E10))=0,MOD(AU$7-(Setup!$B$6+$F10)+($D10+$E10)*1000,($D10+$E10))=$D10-1)),"T",IF(MOD(AU$7-(Setup!$B$6+$F10)+($D10+$E10)*1000,($D10+$E10))&lt;$D10,IF(MOD(AU$7-(Setup!$B$6+$F10)+($D10+$E10)*1000,($D10+$E10))&lt;Setup!$B$11,"D","N"),IF(AND(Setup!$B$9="Take from R&amp;R",OR(MOD(AU$7-(Setup!$B$6+$F10)+($D10+$E10)*1000,($D10+$E10))=$D10,MOD(AU$7-(Setup!$B$6+$F10)+($D10+$E10)*1000,($D10+$E10))=($D10+$E10)-1)),"T","R"))))</f>
      </c>
      <c r="AV10" s="24">
        <f>IF($A10="","",IF(AND(Setup!$B$9="Mark as travel",OR(MOD(AV$7-(Setup!$B$6+$F10)+($D10+$E10)*1000,($D10+$E10))=0,MOD(AV$7-(Setup!$B$6+$F10)+($D10+$E10)*1000,($D10+$E10))=$D10-1)),"T",IF(MOD(AV$7-(Setup!$B$6+$F10)+($D10+$E10)*1000,($D10+$E10))&lt;$D10,IF(MOD(AV$7-(Setup!$B$6+$F10)+($D10+$E10)*1000,($D10+$E10))&lt;Setup!$B$11,"D","N"),IF(AND(Setup!$B$9="Take from R&amp;R",OR(MOD(AV$7-(Setup!$B$6+$F10)+($D10+$E10)*1000,($D10+$E10))=$D10,MOD(AV$7-(Setup!$B$6+$F10)+($D10+$E10)*1000,($D10+$E10))=($D10+$E10)-1)),"T","R"))))</f>
      </c>
      <c r="AW10" s="24">
        <f>IF($A10="","",IF(AND(Setup!$B$9="Mark as travel",OR(MOD(AW$7-(Setup!$B$6+$F10)+($D10+$E10)*1000,($D10+$E10))=0,MOD(AW$7-(Setup!$B$6+$F10)+($D10+$E10)*1000,($D10+$E10))=$D10-1)),"T",IF(MOD(AW$7-(Setup!$B$6+$F10)+($D10+$E10)*1000,($D10+$E10))&lt;$D10,IF(MOD(AW$7-(Setup!$B$6+$F10)+($D10+$E10)*1000,($D10+$E10))&lt;Setup!$B$11,"D","N"),IF(AND(Setup!$B$9="Take from R&amp;R",OR(MOD(AW$7-(Setup!$B$6+$F10)+($D10+$E10)*1000,($D10+$E10))=$D10,MOD(AW$7-(Setup!$B$6+$F10)+($D10+$E10)*1000,($D10+$E10))=($D10+$E10)-1)),"T","R"))))</f>
      </c>
      <c r="AX10" s="24">
        <f>IF($A10="","",IF(AND(Setup!$B$9="Mark as travel",OR(MOD(AX$7-(Setup!$B$6+$F10)+($D10+$E10)*1000,($D10+$E10))=0,MOD(AX$7-(Setup!$B$6+$F10)+($D10+$E10)*1000,($D10+$E10))=$D10-1)),"T",IF(MOD(AX$7-(Setup!$B$6+$F10)+($D10+$E10)*1000,($D10+$E10))&lt;$D10,IF(MOD(AX$7-(Setup!$B$6+$F10)+($D10+$E10)*1000,($D10+$E10))&lt;Setup!$B$11,"D","N"),IF(AND(Setup!$B$9="Take from R&amp;R",OR(MOD(AX$7-(Setup!$B$6+$F10)+($D10+$E10)*1000,($D10+$E10))=$D10,MOD(AX$7-(Setup!$B$6+$F10)+($D10+$E10)*1000,($D10+$E10))=($D10+$E10)-1)),"T","R"))))</f>
      </c>
      <c r="AY10" s="24">
        <f>IF($A10="","",IF(AND(Setup!$B$9="Mark as travel",OR(MOD(AY$7-(Setup!$B$6+$F10)+($D10+$E10)*1000,($D10+$E10))=0,MOD(AY$7-(Setup!$B$6+$F10)+($D10+$E10)*1000,($D10+$E10))=$D10-1)),"T",IF(MOD(AY$7-(Setup!$B$6+$F10)+($D10+$E10)*1000,($D10+$E10))&lt;$D10,IF(MOD(AY$7-(Setup!$B$6+$F10)+($D10+$E10)*1000,($D10+$E10))&lt;Setup!$B$11,"D","N"),IF(AND(Setup!$B$9="Take from R&amp;R",OR(MOD(AY$7-(Setup!$B$6+$F10)+($D10+$E10)*1000,($D10+$E10))=$D10,MOD(AY$7-(Setup!$B$6+$F10)+($D10+$E10)*1000,($D10+$E10))=($D10+$E10)-1)),"T","R"))))</f>
      </c>
      <c r="AZ10" s="24">
        <f>IF($A10="","",IF(AND(Setup!$B$9="Mark as travel",OR(MOD(AZ$7-(Setup!$B$6+$F10)+($D10+$E10)*1000,($D10+$E10))=0,MOD(AZ$7-(Setup!$B$6+$F10)+($D10+$E10)*1000,($D10+$E10))=$D10-1)),"T",IF(MOD(AZ$7-(Setup!$B$6+$F10)+($D10+$E10)*1000,($D10+$E10))&lt;$D10,IF(MOD(AZ$7-(Setup!$B$6+$F10)+($D10+$E10)*1000,($D10+$E10))&lt;Setup!$B$11,"D","N"),IF(AND(Setup!$B$9="Take from R&amp;R",OR(MOD(AZ$7-(Setup!$B$6+$F10)+($D10+$E10)*1000,($D10+$E10))=$D10,MOD(AZ$7-(Setup!$B$6+$F10)+($D10+$E10)*1000,($D10+$E10))=($D10+$E10)-1)),"T","R"))))</f>
      </c>
      <c r="BA10" s="24">
        <f>IF($A10="","",IF(AND(Setup!$B$9="Mark as travel",OR(MOD(BA$7-(Setup!$B$6+$F10)+($D10+$E10)*1000,($D10+$E10))=0,MOD(BA$7-(Setup!$B$6+$F10)+($D10+$E10)*1000,($D10+$E10))=$D10-1)),"T",IF(MOD(BA$7-(Setup!$B$6+$F10)+($D10+$E10)*1000,($D10+$E10))&lt;$D10,IF(MOD(BA$7-(Setup!$B$6+$F10)+($D10+$E10)*1000,($D10+$E10))&lt;Setup!$B$11,"D","N"),IF(AND(Setup!$B$9="Take from R&amp;R",OR(MOD(BA$7-(Setup!$B$6+$F10)+($D10+$E10)*1000,($D10+$E10))=$D10,MOD(BA$7-(Setup!$B$6+$F10)+($D10+$E10)*1000,($D10+$E10))=($D10+$E10)-1)),"T","R"))))</f>
      </c>
      <c r="BB10" s="24">
        <f>IF($A10="","",IF(AND(Setup!$B$9="Mark as travel",OR(MOD(BB$7-(Setup!$B$6+$F10)+($D10+$E10)*1000,($D10+$E10))=0,MOD(BB$7-(Setup!$B$6+$F10)+($D10+$E10)*1000,($D10+$E10))=$D10-1)),"T",IF(MOD(BB$7-(Setup!$B$6+$F10)+($D10+$E10)*1000,($D10+$E10))&lt;$D10,IF(MOD(BB$7-(Setup!$B$6+$F10)+($D10+$E10)*1000,($D10+$E10))&lt;Setup!$B$11,"D","N"),IF(AND(Setup!$B$9="Take from R&amp;R",OR(MOD(BB$7-(Setup!$B$6+$F10)+($D10+$E10)*1000,($D10+$E10))=$D10,MOD(BB$7-(Setup!$B$6+$F10)+($D10+$E10)*1000,($D10+$E10))=($D10+$E10)-1)),"T","R"))))</f>
      </c>
      <c r="BC10" s="24">
        <f>IF($A10="","",IF(AND(Setup!$B$9="Mark as travel",OR(MOD(BC$7-(Setup!$B$6+$F10)+($D10+$E10)*1000,($D10+$E10))=0,MOD(BC$7-(Setup!$B$6+$F10)+($D10+$E10)*1000,($D10+$E10))=$D10-1)),"T",IF(MOD(BC$7-(Setup!$B$6+$F10)+($D10+$E10)*1000,($D10+$E10))&lt;$D10,IF(MOD(BC$7-(Setup!$B$6+$F10)+($D10+$E10)*1000,($D10+$E10))&lt;Setup!$B$11,"D","N"),IF(AND(Setup!$B$9="Take from R&amp;R",OR(MOD(BC$7-(Setup!$B$6+$F10)+($D10+$E10)*1000,($D10+$E10))=$D10,MOD(BC$7-(Setup!$B$6+$F10)+($D10+$E10)*1000,($D10+$E10))=($D10+$E10)-1)),"T","R"))))</f>
      </c>
      <c r="BD10" s="24">
        <f>IF($A10="","",IF(AND(Setup!$B$9="Mark as travel",OR(MOD(BD$7-(Setup!$B$6+$F10)+($D10+$E10)*1000,($D10+$E10))=0,MOD(BD$7-(Setup!$B$6+$F10)+($D10+$E10)*1000,($D10+$E10))=$D10-1)),"T",IF(MOD(BD$7-(Setup!$B$6+$F10)+($D10+$E10)*1000,($D10+$E10))&lt;$D10,IF(MOD(BD$7-(Setup!$B$6+$F10)+($D10+$E10)*1000,($D10+$E10))&lt;Setup!$B$11,"D","N"),IF(AND(Setup!$B$9="Take from R&amp;R",OR(MOD(BD$7-(Setup!$B$6+$F10)+($D10+$E10)*1000,($D10+$E10))=$D10,MOD(BD$7-(Setup!$B$6+$F10)+($D10+$E10)*1000,($D10+$E10))=($D10+$E10)-1)),"T","R"))))</f>
      </c>
      <c r="BE10" s="24">
        <f>IF($A10="","",IF(AND(Setup!$B$9="Mark as travel",OR(MOD(BE$7-(Setup!$B$6+$F10)+($D10+$E10)*1000,($D10+$E10))=0,MOD(BE$7-(Setup!$B$6+$F10)+($D10+$E10)*1000,($D10+$E10))=$D10-1)),"T",IF(MOD(BE$7-(Setup!$B$6+$F10)+($D10+$E10)*1000,($D10+$E10))&lt;$D10,IF(MOD(BE$7-(Setup!$B$6+$F10)+($D10+$E10)*1000,($D10+$E10))&lt;Setup!$B$11,"D","N"),IF(AND(Setup!$B$9="Take from R&amp;R",OR(MOD(BE$7-(Setup!$B$6+$F10)+($D10+$E10)*1000,($D10+$E10))=$D10,MOD(BE$7-(Setup!$B$6+$F10)+($D10+$E10)*1000,($D10+$E10))=($D10+$E10)-1)),"T","R"))))</f>
      </c>
      <c r="BF10" s="24">
        <f>IF($A10="","",IF(AND(Setup!$B$9="Mark as travel",OR(MOD(BF$7-(Setup!$B$6+$F10)+($D10+$E10)*1000,($D10+$E10))=0,MOD(BF$7-(Setup!$B$6+$F10)+($D10+$E10)*1000,($D10+$E10))=$D10-1)),"T",IF(MOD(BF$7-(Setup!$B$6+$F10)+($D10+$E10)*1000,($D10+$E10))&lt;$D10,IF(MOD(BF$7-(Setup!$B$6+$F10)+($D10+$E10)*1000,($D10+$E10))&lt;Setup!$B$11,"D","N"),IF(AND(Setup!$B$9="Take from R&amp;R",OR(MOD(BF$7-(Setup!$B$6+$F10)+($D10+$E10)*1000,($D10+$E10))=$D10,MOD(BF$7-(Setup!$B$6+$F10)+($D10+$E10)*1000,($D10+$E10))=($D10+$E10)-1)),"T","R"))))</f>
      </c>
      <c r="BG10" s="24">
        <f>IF($A10="","",IF(AND(Setup!$B$9="Mark as travel",OR(MOD(BG$7-(Setup!$B$6+$F10)+($D10+$E10)*1000,($D10+$E10))=0,MOD(BG$7-(Setup!$B$6+$F10)+($D10+$E10)*1000,($D10+$E10))=$D10-1)),"T",IF(MOD(BG$7-(Setup!$B$6+$F10)+($D10+$E10)*1000,($D10+$E10))&lt;$D10,IF(MOD(BG$7-(Setup!$B$6+$F10)+($D10+$E10)*1000,($D10+$E10))&lt;Setup!$B$11,"D","N"),IF(AND(Setup!$B$9="Take from R&amp;R",OR(MOD(BG$7-(Setup!$B$6+$F10)+($D10+$E10)*1000,($D10+$E10))=$D10,MOD(BG$7-(Setup!$B$6+$F10)+($D10+$E10)*1000,($D10+$E10))=($D10+$E10)-1)),"T","R"))))</f>
      </c>
      <c r="BH10" s="24">
        <f>IF($A10="","",IF(AND(Setup!$B$9="Mark as travel",OR(MOD(BH$7-(Setup!$B$6+$F10)+($D10+$E10)*1000,($D10+$E10))=0,MOD(BH$7-(Setup!$B$6+$F10)+($D10+$E10)*1000,($D10+$E10))=$D10-1)),"T",IF(MOD(BH$7-(Setup!$B$6+$F10)+($D10+$E10)*1000,($D10+$E10))&lt;$D10,IF(MOD(BH$7-(Setup!$B$6+$F10)+($D10+$E10)*1000,($D10+$E10))&lt;Setup!$B$11,"D","N"),IF(AND(Setup!$B$9="Take from R&amp;R",OR(MOD(BH$7-(Setup!$B$6+$F10)+($D10+$E10)*1000,($D10+$E10))=$D10,MOD(BH$7-(Setup!$B$6+$F10)+($D10+$E10)*1000,($D10+$E10))=($D10+$E10)-1)),"T","R"))))</f>
      </c>
      <c r="BI10" s="24">
        <f>IF($A10="","",IF(AND(Setup!$B$9="Mark as travel",OR(MOD(BI$7-(Setup!$B$6+$F10)+($D10+$E10)*1000,($D10+$E10))=0,MOD(BI$7-(Setup!$B$6+$F10)+($D10+$E10)*1000,($D10+$E10))=$D10-1)),"T",IF(MOD(BI$7-(Setup!$B$6+$F10)+($D10+$E10)*1000,($D10+$E10))&lt;$D10,IF(MOD(BI$7-(Setup!$B$6+$F10)+($D10+$E10)*1000,($D10+$E10))&lt;Setup!$B$11,"D","N"),IF(AND(Setup!$B$9="Take from R&amp;R",OR(MOD(BI$7-(Setup!$B$6+$F10)+($D10+$E10)*1000,($D10+$E10))=$D10,MOD(BI$7-(Setup!$B$6+$F10)+($D10+$E10)*1000,($D10+$E10))=($D10+$E10)-1)),"T","R"))))</f>
      </c>
      <c r="BJ10" s="24">
        <f>IF($A10="","",IF(AND(Setup!$B$9="Mark as travel",OR(MOD(BJ$7-(Setup!$B$6+$F10)+($D10+$E10)*1000,($D10+$E10))=0,MOD(BJ$7-(Setup!$B$6+$F10)+($D10+$E10)*1000,($D10+$E10))=$D10-1)),"T",IF(MOD(BJ$7-(Setup!$B$6+$F10)+($D10+$E10)*1000,($D10+$E10))&lt;$D10,IF(MOD(BJ$7-(Setup!$B$6+$F10)+($D10+$E10)*1000,($D10+$E10))&lt;Setup!$B$11,"D","N"),IF(AND(Setup!$B$9="Take from R&amp;R",OR(MOD(BJ$7-(Setup!$B$6+$F10)+($D10+$E10)*1000,($D10+$E10))=$D10,MOD(BJ$7-(Setup!$B$6+$F10)+($D10+$E10)*1000,($D10+$E10))=($D10+$E10)-1)),"T","R"))))</f>
      </c>
    </row>
    <row r="11" spans="1:62" x14ac:dyDescent="0.25">
      <c r="A11" s="31" t="s">
        <v>85</v>
      </c>
      <c r="B11" s="31" t="s">
        <v>86</v>
      </c>
      <c r="C11" s="31" t="s">
        <v>82</v>
      </c>
      <c r="D11" s="16">
        <f>IF($A11="","",IF(OR($C11="",$C11="Same as Setup"),Setup!$B$15,INDEX(Setup!$B$21:$B$29,MATCH($C11,Setup!$A$21:$A$29,0))))</f>
      </c>
      <c r="E11" s="16">
        <f>IF($A11="","",IF(OR($C11="",$C11="Same as Setup"),Setup!$B$16,INDEX(Setup!$C$21:$C$29,MATCH($C11,Setup!$A$21:$A$29,0))))</f>
      </c>
      <c r="F11" s="5">
        <v>3</v>
      </c>
      <c r="G11" s="24">
        <f>IF($A11="","",IF(AND(Setup!$B$9="Mark as travel",OR(MOD(G$7-(Setup!$B$6+$F11)+($D11+$E11)*1000,($D11+$E11))=0,MOD(G$7-(Setup!$B$6+$F11)+($D11+$E11)*1000,($D11+$E11))=$D11-1)),"T",IF(MOD(G$7-(Setup!$B$6+$F11)+($D11+$E11)*1000,($D11+$E11))&lt;$D11,IF(MOD(G$7-(Setup!$B$6+$F11)+($D11+$E11)*1000,($D11+$E11))&lt;Setup!$B$11,"D","N"),IF(AND(Setup!$B$9="Take from R&amp;R",OR(MOD(G$7-(Setup!$B$6+$F11)+($D11+$E11)*1000,($D11+$E11))=$D11,MOD(G$7-(Setup!$B$6+$F11)+($D11+$E11)*1000,($D11+$E11))=($D11+$E11)-1)),"T","R"))))</f>
      </c>
      <c r="H11" s="24">
        <f>IF($A11="","",IF(AND(Setup!$B$9="Mark as travel",OR(MOD(H$7-(Setup!$B$6+$F11)+($D11+$E11)*1000,($D11+$E11))=0,MOD(H$7-(Setup!$B$6+$F11)+($D11+$E11)*1000,($D11+$E11))=$D11-1)),"T",IF(MOD(H$7-(Setup!$B$6+$F11)+($D11+$E11)*1000,($D11+$E11))&lt;$D11,IF(MOD(H$7-(Setup!$B$6+$F11)+($D11+$E11)*1000,($D11+$E11))&lt;Setup!$B$11,"D","N"),IF(AND(Setup!$B$9="Take from R&amp;R",OR(MOD(H$7-(Setup!$B$6+$F11)+($D11+$E11)*1000,($D11+$E11))=$D11,MOD(H$7-(Setup!$B$6+$F11)+($D11+$E11)*1000,($D11+$E11))=($D11+$E11)-1)),"T","R"))))</f>
      </c>
      <c r="I11" s="24">
        <f>IF($A11="","",IF(AND(Setup!$B$9="Mark as travel",OR(MOD(I$7-(Setup!$B$6+$F11)+($D11+$E11)*1000,($D11+$E11))=0,MOD(I$7-(Setup!$B$6+$F11)+($D11+$E11)*1000,($D11+$E11))=$D11-1)),"T",IF(MOD(I$7-(Setup!$B$6+$F11)+($D11+$E11)*1000,($D11+$E11))&lt;$D11,IF(MOD(I$7-(Setup!$B$6+$F11)+($D11+$E11)*1000,($D11+$E11))&lt;Setup!$B$11,"D","N"),IF(AND(Setup!$B$9="Take from R&amp;R",OR(MOD(I$7-(Setup!$B$6+$F11)+($D11+$E11)*1000,($D11+$E11))=$D11,MOD(I$7-(Setup!$B$6+$F11)+($D11+$E11)*1000,($D11+$E11))=($D11+$E11)-1)),"T","R"))))</f>
      </c>
      <c r="J11" s="24">
        <f>IF($A11="","",IF(AND(Setup!$B$9="Mark as travel",OR(MOD(J$7-(Setup!$B$6+$F11)+($D11+$E11)*1000,($D11+$E11))=0,MOD(J$7-(Setup!$B$6+$F11)+($D11+$E11)*1000,($D11+$E11))=$D11-1)),"T",IF(MOD(J$7-(Setup!$B$6+$F11)+($D11+$E11)*1000,($D11+$E11))&lt;$D11,IF(MOD(J$7-(Setup!$B$6+$F11)+($D11+$E11)*1000,($D11+$E11))&lt;Setup!$B$11,"D","N"),IF(AND(Setup!$B$9="Take from R&amp;R",OR(MOD(J$7-(Setup!$B$6+$F11)+($D11+$E11)*1000,($D11+$E11))=$D11,MOD(J$7-(Setup!$B$6+$F11)+($D11+$E11)*1000,($D11+$E11))=($D11+$E11)-1)),"T","R"))))</f>
      </c>
      <c r="K11" s="24">
        <f>IF($A11="","",IF(AND(Setup!$B$9="Mark as travel",OR(MOD(K$7-(Setup!$B$6+$F11)+($D11+$E11)*1000,($D11+$E11))=0,MOD(K$7-(Setup!$B$6+$F11)+($D11+$E11)*1000,($D11+$E11))=$D11-1)),"T",IF(MOD(K$7-(Setup!$B$6+$F11)+($D11+$E11)*1000,($D11+$E11))&lt;$D11,IF(MOD(K$7-(Setup!$B$6+$F11)+($D11+$E11)*1000,($D11+$E11))&lt;Setup!$B$11,"D","N"),IF(AND(Setup!$B$9="Take from R&amp;R",OR(MOD(K$7-(Setup!$B$6+$F11)+($D11+$E11)*1000,($D11+$E11))=$D11,MOD(K$7-(Setup!$B$6+$F11)+($D11+$E11)*1000,($D11+$E11))=($D11+$E11)-1)),"T","R"))))</f>
      </c>
      <c r="L11" s="24">
        <f>IF($A11="","",IF(AND(Setup!$B$9="Mark as travel",OR(MOD(L$7-(Setup!$B$6+$F11)+($D11+$E11)*1000,($D11+$E11))=0,MOD(L$7-(Setup!$B$6+$F11)+($D11+$E11)*1000,($D11+$E11))=$D11-1)),"T",IF(MOD(L$7-(Setup!$B$6+$F11)+($D11+$E11)*1000,($D11+$E11))&lt;$D11,IF(MOD(L$7-(Setup!$B$6+$F11)+($D11+$E11)*1000,($D11+$E11))&lt;Setup!$B$11,"D","N"),IF(AND(Setup!$B$9="Take from R&amp;R",OR(MOD(L$7-(Setup!$B$6+$F11)+($D11+$E11)*1000,($D11+$E11))=$D11,MOD(L$7-(Setup!$B$6+$F11)+($D11+$E11)*1000,($D11+$E11))=($D11+$E11)-1)),"T","R"))))</f>
      </c>
      <c r="M11" s="24">
        <f>IF($A11="","",IF(AND(Setup!$B$9="Mark as travel",OR(MOD(M$7-(Setup!$B$6+$F11)+($D11+$E11)*1000,($D11+$E11))=0,MOD(M$7-(Setup!$B$6+$F11)+($D11+$E11)*1000,($D11+$E11))=$D11-1)),"T",IF(MOD(M$7-(Setup!$B$6+$F11)+($D11+$E11)*1000,($D11+$E11))&lt;$D11,IF(MOD(M$7-(Setup!$B$6+$F11)+($D11+$E11)*1000,($D11+$E11))&lt;Setup!$B$11,"D","N"),IF(AND(Setup!$B$9="Take from R&amp;R",OR(MOD(M$7-(Setup!$B$6+$F11)+($D11+$E11)*1000,($D11+$E11))=$D11,MOD(M$7-(Setup!$B$6+$F11)+($D11+$E11)*1000,($D11+$E11))=($D11+$E11)-1)),"T","R"))))</f>
      </c>
      <c r="N11" s="24">
        <f>IF($A11="","",IF(AND(Setup!$B$9="Mark as travel",OR(MOD(N$7-(Setup!$B$6+$F11)+($D11+$E11)*1000,($D11+$E11))=0,MOD(N$7-(Setup!$B$6+$F11)+($D11+$E11)*1000,($D11+$E11))=$D11-1)),"T",IF(MOD(N$7-(Setup!$B$6+$F11)+($D11+$E11)*1000,($D11+$E11))&lt;$D11,IF(MOD(N$7-(Setup!$B$6+$F11)+($D11+$E11)*1000,($D11+$E11))&lt;Setup!$B$11,"D","N"),IF(AND(Setup!$B$9="Take from R&amp;R",OR(MOD(N$7-(Setup!$B$6+$F11)+($D11+$E11)*1000,($D11+$E11))=$D11,MOD(N$7-(Setup!$B$6+$F11)+($D11+$E11)*1000,($D11+$E11))=($D11+$E11)-1)),"T","R"))))</f>
      </c>
      <c r="O11" s="24">
        <f>IF($A11="","",IF(AND(Setup!$B$9="Mark as travel",OR(MOD(O$7-(Setup!$B$6+$F11)+($D11+$E11)*1000,($D11+$E11))=0,MOD(O$7-(Setup!$B$6+$F11)+($D11+$E11)*1000,($D11+$E11))=$D11-1)),"T",IF(MOD(O$7-(Setup!$B$6+$F11)+($D11+$E11)*1000,($D11+$E11))&lt;$D11,IF(MOD(O$7-(Setup!$B$6+$F11)+($D11+$E11)*1000,($D11+$E11))&lt;Setup!$B$11,"D","N"),IF(AND(Setup!$B$9="Take from R&amp;R",OR(MOD(O$7-(Setup!$B$6+$F11)+($D11+$E11)*1000,($D11+$E11))=$D11,MOD(O$7-(Setup!$B$6+$F11)+($D11+$E11)*1000,($D11+$E11))=($D11+$E11)-1)),"T","R"))))</f>
      </c>
      <c r="P11" s="24">
        <f>IF($A11="","",IF(AND(Setup!$B$9="Mark as travel",OR(MOD(P$7-(Setup!$B$6+$F11)+($D11+$E11)*1000,($D11+$E11))=0,MOD(P$7-(Setup!$B$6+$F11)+($D11+$E11)*1000,($D11+$E11))=$D11-1)),"T",IF(MOD(P$7-(Setup!$B$6+$F11)+($D11+$E11)*1000,($D11+$E11))&lt;$D11,IF(MOD(P$7-(Setup!$B$6+$F11)+($D11+$E11)*1000,($D11+$E11))&lt;Setup!$B$11,"D","N"),IF(AND(Setup!$B$9="Take from R&amp;R",OR(MOD(P$7-(Setup!$B$6+$F11)+($D11+$E11)*1000,($D11+$E11))=$D11,MOD(P$7-(Setup!$B$6+$F11)+($D11+$E11)*1000,($D11+$E11))=($D11+$E11)-1)),"T","R"))))</f>
      </c>
      <c r="Q11" s="24">
        <f>IF($A11="","",IF(AND(Setup!$B$9="Mark as travel",OR(MOD(Q$7-(Setup!$B$6+$F11)+($D11+$E11)*1000,($D11+$E11))=0,MOD(Q$7-(Setup!$B$6+$F11)+($D11+$E11)*1000,($D11+$E11))=$D11-1)),"T",IF(MOD(Q$7-(Setup!$B$6+$F11)+($D11+$E11)*1000,($D11+$E11))&lt;$D11,IF(MOD(Q$7-(Setup!$B$6+$F11)+($D11+$E11)*1000,($D11+$E11))&lt;Setup!$B$11,"D","N"),IF(AND(Setup!$B$9="Take from R&amp;R",OR(MOD(Q$7-(Setup!$B$6+$F11)+($D11+$E11)*1000,($D11+$E11))=$D11,MOD(Q$7-(Setup!$B$6+$F11)+($D11+$E11)*1000,($D11+$E11))=($D11+$E11)-1)),"T","R"))))</f>
      </c>
      <c r="R11" s="24">
        <f>IF($A11="","",IF(AND(Setup!$B$9="Mark as travel",OR(MOD(R$7-(Setup!$B$6+$F11)+($D11+$E11)*1000,($D11+$E11))=0,MOD(R$7-(Setup!$B$6+$F11)+($D11+$E11)*1000,($D11+$E11))=$D11-1)),"T",IF(MOD(R$7-(Setup!$B$6+$F11)+($D11+$E11)*1000,($D11+$E11))&lt;$D11,IF(MOD(R$7-(Setup!$B$6+$F11)+($D11+$E11)*1000,($D11+$E11))&lt;Setup!$B$11,"D","N"),IF(AND(Setup!$B$9="Take from R&amp;R",OR(MOD(R$7-(Setup!$B$6+$F11)+($D11+$E11)*1000,($D11+$E11))=$D11,MOD(R$7-(Setup!$B$6+$F11)+($D11+$E11)*1000,($D11+$E11))=($D11+$E11)-1)),"T","R"))))</f>
      </c>
      <c r="S11" s="24">
        <f>IF($A11="","",IF(AND(Setup!$B$9="Mark as travel",OR(MOD(S$7-(Setup!$B$6+$F11)+($D11+$E11)*1000,($D11+$E11))=0,MOD(S$7-(Setup!$B$6+$F11)+($D11+$E11)*1000,($D11+$E11))=$D11-1)),"T",IF(MOD(S$7-(Setup!$B$6+$F11)+($D11+$E11)*1000,($D11+$E11))&lt;$D11,IF(MOD(S$7-(Setup!$B$6+$F11)+($D11+$E11)*1000,($D11+$E11))&lt;Setup!$B$11,"D","N"),IF(AND(Setup!$B$9="Take from R&amp;R",OR(MOD(S$7-(Setup!$B$6+$F11)+($D11+$E11)*1000,($D11+$E11))=$D11,MOD(S$7-(Setup!$B$6+$F11)+($D11+$E11)*1000,($D11+$E11))=($D11+$E11)-1)),"T","R"))))</f>
      </c>
      <c r="T11" s="24">
        <f>IF($A11="","",IF(AND(Setup!$B$9="Mark as travel",OR(MOD(T$7-(Setup!$B$6+$F11)+($D11+$E11)*1000,($D11+$E11))=0,MOD(T$7-(Setup!$B$6+$F11)+($D11+$E11)*1000,($D11+$E11))=$D11-1)),"T",IF(MOD(T$7-(Setup!$B$6+$F11)+($D11+$E11)*1000,($D11+$E11))&lt;$D11,IF(MOD(T$7-(Setup!$B$6+$F11)+($D11+$E11)*1000,($D11+$E11))&lt;Setup!$B$11,"D","N"),IF(AND(Setup!$B$9="Take from R&amp;R",OR(MOD(T$7-(Setup!$B$6+$F11)+($D11+$E11)*1000,($D11+$E11))=$D11,MOD(T$7-(Setup!$B$6+$F11)+($D11+$E11)*1000,($D11+$E11))=($D11+$E11)-1)),"T","R"))))</f>
      </c>
      <c r="U11" s="24">
        <f>IF($A11="","",IF(AND(Setup!$B$9="Mark as travel",OR(MOD(U$7-(Setup!$B$6+$F11)+($D11+$E11)*1000,($D11+$E11))=0,MOD(U$7-(Setup!$B$6+$F11)+($D11+$E11)*1000,($D11+$E11))=$D11-1)),"T",IF(MOD(U$7-(Setup!$B$6+$F11)+($D11+$E11)*1000,($D11+$E11))&lt;$D11,IF(MOD(U$7-(Setup!$B$6+$F11)+($D11+$E11)*1000,($D11+$E11))&lt;Setup!$B$11,"D","N"),IF(AND(Setup!$B$9="Take from R&amp;R",OR(MOD(U$7-(Setup!$B$6+$F11)+($D11+$E11)*1000,($D11+$E11))=$D11,MOD(U$7-(Setup!$B$6+$F11)+($D11+$E11)*1000,($D11+$E11))=($D11+$E11)-1)),"T","R"))))</f>
      </c>
      <c r="V11" s="24">
        <f>IF($A11="","",IF(AND(Setup!$B$9="Mark as travel",OR(MOD(V$7-(Setup!$B$6+$F11)+($D11+$E11)*1000,($D11+$E11))=0,MOD(V$7-(Setup!$B$6+$F11)+($D11+$E11)*1000,($D11+$E11))=$D11-1)),"T",IF(MOD(V$7-(Setup!$B$6+$F11)+($D11+$E11)*1000,($D11+$E11))&lt;$D11,IF(MOD(V$7-(Setup!$B$6+$F11)+($D11+$E11)*1000,($D11+$E11))&lt;Setup!$B$11,"D","N"),IF(AND(Setup!$B$9="Take from R&amp;R",OR(MOD(V$7-(Setup!$B$6+$F11)+($D11+$E11)*1000,($D11+$E11))=$D11,MOD(V$7-(Setup!$B$6+$F11)+($D11+$E11)*1000,($D11+$E11))=($D11+$E11)-1)),"T","R"))))</f>
      </c>
      <c r="W11" s="24">
        <f>IF($A11="","",IF(AND(Setup!$B$9="Mark as travel",OR(MOD(W$7-(Setup!$B$6+$F11)+($D11+$E11)*1000,($D11+$E11))=0,MOD(W$7-(Setup!$B$6+$F11)+($D11+$E11)*1000,($D11+$E11))=$D11-1)),"T",IF(MOD(W$7-(Setup!$B$6+$F11)+($D11+$E11)*1000,($D11+$E11))&lt;$D11,IF(MOD(W$7-(Setup!$B$6+$F11)+($D11+$E11)*1000,($D11+$E11))&lt;Setup!$B$11,"D","N"),IF(AND(Setup!$B$9="Take from R&amp;R",OR(MOD(W$7-(Setup!$B$6+$F11)+($D11+$E11)*1000,($D11+$E11))=$D11,MOD(W$7-(Setup!$B$6+$F11)+($D11+$E11)*1000,($D11+$E11))=($D11+$E11)-1)),"T","R"))))</f>
      </c>
      <c r="X11" s="24">
        <f>IF($A11="","",IF(AND(Setup!$B$9="Mark as travel",OR(MOD(X$7-(Setup!$B$6+$F11)+($D11+$E11)*1000,($D11+$E11))=0,MOD(X$7-(Setup!$B$6+$F11)+($D11+$E11)*1000,($D11+$E11))=$D11-1)),"T",IF(MOD(X$7-(Setup!$B$6+$F11)+($D11+$E11)*1000,($D11+$E11))&lt;$D11,IF(MOD(X$7-(Setup!$B$6+$F11)+($D11+$E11)*1000,($D11+$E11))&lt;Setup!$B$11,"D","N"),IF(AND(Setup!$B$9="Take from R&amp;R",OR(MOD(X$7-(Setup!$B$6+$F11)+($D11+$E11)*1000,($D11+$E11))=$D11,MOD(X$7-(Setup!$B$6+$F11)+($D11+$E11)*1000,($D11+$E11))=($D11+$E11)-1)),"T","R"))))</f>
      </c>
      <c r="Y11" s="24">
        <f>IF($A11="","",IF(AND(Setup!$B$9="Mark as travel",OR(MOD(Y$7-(Setup!$B$6+$F11)+($D11+$E11)*1000,($D11+$E11))=0,MOD(Y$7-(Setup!$B$6+$F11)+($D11+$E11)*1000,($D11+$E11))=$D11-1)),"T",IF(MOD(Y$7-(Setup!$B$6+$F11)+($D11+$E11)*1000,($D11+$E11))&lt;$D11,IF(MOD(Y$7-(Setup!$B$6+$F11)+($D11+$E11)*1000,($D11+$E11))&lt;Setup!$B$11,"D","N"),IF(AND(Setup!$B$9="Take from R&amp;R",OR(MOD(Y$7-(Setup!$B$6+$F11)+($D11+$E11)*1000,($D11+$E11))=$D11,MOD(Y$7-(Setup!$B$6+$F11)+($D11+$E11)*1000,($D11+$E11))=($D11+$E11)-1)),"T","R"))))</f>
      </c>
      <c r="Z11" s="24">
        <f>IF($A11="","",IF(AND(Setup!$B$9="Mark as travel",OR(MOD(Z$7-(Setup!$B$6+$F11)+($D11+$E11)*1000,($D11+$E11))=0,MOD(Z$7-(Setup!$B$6+$F11)+($D11+$E11)*1000,($D11+$E11))=$D11-1)),"T",IF(MOD(Z$7-(Setup!$B$6+$F11)+($D11+$E11)*1000,($D11+$E11))&lt;$D11,IF(MOD(Z$7-(Setup!$B$6+$F11)+($D11+$E11)*1000,($D11+$E11))&lt;Setup!$B$11,"D","N"),IF(AND(Setup!$B$9="Take from R&amp;R",OR(MOD(Z$7-(Setup!$B$6+$F11)+($D11+$E11)*1000,($D11+$E11))=$D11,MOD(Z$7-(Setup!$B$6+$F11)+($D11+$E11)*1000,($D11+$E11))=($D11+$E11)-1)),"T","R"))))</f>
      </c>
      <c r="AA11" s="24">
        <f>IF($A11="","",IF(AND(Setup!$B$9="Mark as travel",OR(MOD(AA$7-(Setup!$B$6+$F11)+($D11+$E11)*1000,($D11+$E11))=0,MOD(AA$7-(Setup!$B$6+$F11)+($D11+$E11)*1000,($D11+$E11))=$D11-1)),"T",IF(MOD(AA$7-(Setup!$B$6+$F11)+($D11+$E11)*1000,($D11+$E11))&lt;$D11,IF(MOD(AA$7-(Setup!$B$6+$F11)+($D11+$E11)*1000,($D11+$E11))&lt;Setup!$B$11,"D","N"),IF(AND(Setup!$B$9="Take from R&amp;R",OR(MOD(AA$7-(Setup!$B$6+$F11)+($D11+$E11)*1000,($D11+$E11))=$D11,MOD(AA$7-(Setup!$B$6+$F11)+($D11+$E11)*1000,($D11+$E11))=($D11+$E11)-1)),"T","R"))))</f>
      </c>
      <c r="AB11" s="24">
        <f>IF($A11="","",IF(AND(Setup!$B$9="Mark as travel",OR(MOD(AB$7-(Setup!$B$6+$F11)+($D11+$E11)*1000,($D11+$E11))=0,MOD(AB$7-(Setup!$B$6+$F11)+($D11+$E11)*1000,($D11+$E11))=$D11-1)),"T",IF(MOD(AB$7-(Setup!$B$6+$F11)+($D11+$E11)*1000,($D11+$E11))&lt;$D11,IF(MOD(AB$7-(Setup!$B$6+$F11)+($D11+$E11)*1000,($D11+$E11))&lt;Setup!$B$11,"D","N"),IF(AND(Setup!$B$9="Take from R&amp;R",OR(MOD(AB$7-(Setup!$B$6+$F11)+($D11+$E11)*1000,($D11+$E11))=$D11,MOD(AB$7-(Setup!$B$6+$F11)+($D11+$E11)*1000,($D11+$E11))=($D11+$E11)-1)),"T","R"))))</f>
      </c>
      <c r="AC11" s="24">
        <f>IF($A11="","",IF(AND(Setup!$B$9="Mark as travel",OR(MOD(AC$7-(Setup!$B$6+$F11)+($D11+$E11)*1000,($D11+$E11))=0,MOD(AC$7-(Setup!$B$6+$F11)+($D11+$E11)*1000,($D11+$E11))=$D11-1)),"T",IF(MOD(AC$7-(Setup!$B$6+$F11)+($D11+$E11)*1000,($D11+$E11))&lt;$D11,IF(MOD(AC$7-(Setup!$B$6+$F11)+($D11+$E11)*1000,($D11+$E11))&lt;Setup!$B$11,"D","N"),IF(AND(Setup!$B$9="Take from R&amp;R",OR(MOD(AC$7-(Setup!$B$6+$F11)+($D11+$E11)*1000,($D11+$E11))=$D11,MOD(AC$7-(Setup!$B$6+$F11)+($D11+$E11)*1000,($D11+$E11))=($D11+$E11)-1)),"T","R"))))</f>
      </c>
      <c r="AD11" s="24">
        <f>IF($A11="","",IF(AND(Setup!$B$9="Mark as travel",OR(MOD(AD$7-(Setup!$B$6+$F11)+($D11+$E11)*1000,($D11+$E11))=0,MOD(AD$7-(Setup!$B$6+$F11)+($D11+$E11)*1000,($D11+$E11))=$D11-1)),"T",IF(MOD(AD$7-(Setup!$B$6+$F11)+($D11+$E11)*1000,($D11+$E11))&lt;$D11,IF(MOD(AD$7-(Setup!$B$6+$F11)+($D11+$E11)*1000,($D11+$E11))&lt;Setup!$B$11,"D","N"),IF(AND(Setup!$B$9="Take from R&amp;R",OR(MOD(AD$7-(Setup!$B$6+$F11)+($D11+$E11)*1000,($D11+$E11))=$D11,MOD(AD$7-(Setup!$B$6+$F11)+($D11+$E11)*1000,($D11+$E11))=($D11+$E11)-1)),"T","R"))))</f>
      </c>
      <c r="AE11" s="24">
        <f>IF($A11="","",IF(AND(Setup!$B$9="Mark as travel",OR(MOD(AE$7-(Setup!$B$6+$F11)+($D11+$E11)*1000,($D11+$E11))=0,MOD(AE$7-(Setup!$B$6+$F11)+($D11+$E11)*1000,($D11+$E11))=$D11-1)),"T",IF(MOD(AE$7-(Setup!$B$6+$F11)+($D11+$E11)*1000,($D11+$E11))&lt;$D11,IF(MOD(AE$7-(Setup!$B$6+$F11)+($D11+$E11)*1000,($D11+$E11))&lt;Setup!$B$11,"D","N"),IF(AND(Setup!$B$9="Take from R&amp;R",OR(MOD(AE$7-(Setup!$B$6+$F11)+($D11+$E11)*1000,($D11+$E11))=$D11,MOD(AE$7-(Setup!$B$6+$F11)+($D11+$E11)*1000,($D11+$E11))=($D11+$E11)-1)),"T","R"))))</f>
      </c>
      <c r="AF11" s="24">
        <f>IF($A11="","",IF(AND(Setup!$B$9="Mark as travel",OR(MOD(AF$7-(Setup!$B$6+$F11)+($D11+$E11)*1000,($D11+$E11))=0,MOD(AF$7-(Setup!$B$6+$F11)+($D11+$E11)*1000,($D11+$E11))=$D11-1)),"T",IF(MOD(AF$7-(Setup!$B$6+$F11)+($D11+$E11)*1000,($D11+$E11))&lt;$D11,IF(MOD(AF$7-(Setup!$B$6+$F11)+($D11+$E11)*1000,($D11+$E11))&lt;Setup!$B$11,"D","N"),IF(AND(Setup!$B$9="Take from R&amp;R",OR(MOD(AF$7-(Setup!$B$6+$F11)+($D11+$E11)*1000,($D11+$E11))=$D11,MOD(AF$7-(Setup!$B$6+$F11)+($D11+$E11)*1000,($D11+$E11))=($D11+$E11)-1)),"T","R"))))</f>
      </c>
      <c r="AG11" s="24">
        <f>IF($A11="","",IF(AND(Setup!$B$9="Mark as travel",OR(MOD(AG$7-(Setup!$B$6+$F11)+($D11+$E11)*1000,($D11+$E11))=0,MOD(AG$7-(Setup!$B$6+$F11)+($D11+$E11)*1000,($D11+$E11))=$D11-1)),"T",IF(MOD(AG$7-(Setup!$B$6+$F11)+($D11+$E11)*1000,($D11+$E11))&lt;$D11,IF(MOD(AG$7-(Setup!$B$6+$F11)+($D11+$E11)*1000,($D11+$E11))&lt;Setup!$B$11,"D","N"),IF(AND(Setup!$B$9="Take from R&amp;R",OR(MOD(AG$7-(Setup!$B$6+$F11)+($D11+$E11)*1000,($D11+$E11))=$D11,MOD(AG$7-(Setup!$B$6+$F11)+($D11+$E11)*1000,($D11+$E11))=($D11+$E11)-1)),"T","R"))))</f>
      </c>
      <c r="AH11" s="24">
        <f>IF($A11="","",IF(AND(Setup!$B$9="Mark as travel",OR(MOD(AH$7-(Setup!$B$6+$F11)+($D11+$E11)*1000,($D11+$E11))=0,MOD(AH$7-(Setup!$B$6+$F11)+($D11+$E11)*1000,($D11+$E11))=$D11-1)),"T",IF(MOD(AH$7-(Setup!$B$6+$F11)+($D11+$E11)*1000,($D11+$E11))&lt;$D11,IF(MOD(AH$7-(Setup!$B$6+$F11)+($D11+$E11)*1000,($D11+$E11))&lt;Setup!$B$11,"D","N"),IF(AND(Setup!$B$9="Take from R&amp;R",OR(MOD(AH$7-(Setup!$B$6+$F11)+($D11+$E11)*1000,($D11+$E11))=$D11,MOD(AH$7-(Setup!$B$6+$F11)+($D11+$E11)*1000,($D11+$E11))=($D11+$E11)-1)),"T","R"))))</f>
      </c>
      <c r="AI11" s="24">
        <f>IF($A11="","",IF(AND(Setup!$B$9="Mark as travel",OR(MOD(AI$7-(Setup!$B$6+$F11)+($D11+$E11)*1000,($D11+$E11))=0,MOD(AI$7-(Setup!$B$6+$F11)+($D11+$E11)*1000,($D11+$E11))=$D11-1)),"T",IF(MOD(AI$7-(Setup!$B$6+$F11)+($D11+$E11)*1000,($D11+$E11))&lt;$D11,IF(MOD(AI$7-(Setup!$B$6+$F11)+($D11+$E11)*1000,($D11+$E11))&lt;Setup!$B$11,"D","N"),IF(AND(Setup!$B$9="Take from R&amp;R",OR(MOD(AI$7-(Setup!$B$6+$F11)+($D11+$E11)*1000,($D11+$E11))=$D11,MOD(AI$7-(Setup!$B$6+$F11)+($D11+$E11)*1000,($D11+$E11))=($D11+$E11)-1)),"T","R"))))</f>
      </c>
      <c r="AJ11" s="24">
        <f>IF($A11="","",IF(AND(Setup!$B$9="Mark as travel",OR(MOD(AJ$7-(Setup!$B$6+$F11)+($D11+$E11)*1000,($D11+$E11))=0,MOD(AJ$7-(Setup!$B$6+$F11)+($D11+$E11)*1000,($D11+$E11))=$D11-1)),"T",IF(MOD(AJ$7-(Setup!$B$6+$F11)+($D11+$E11)*1000,($D11+$E11))&lt;$D11,IF(MOD(AJ$7-(Setup!$B$6+$F11)+($D11+$E11)*1000,($D11+$E11))&lt;Setup!$B$11,"D","N"),IF(AND(Setup!$B$9="Take from R&amp;R",OR(MOD(AJ$7-(Setup!$B$6+$F11)+($D11+$E11)*1000,($D11+$E11))=$D11,MOD(AJ$7-(Setup!$B$6+$F11)+($D11+$E11)*1000,($D11+$E11))=($D11+$E11)-1)),"T","R"))))</f>
      </c>
      <c r="AK11" s="24">
        <f>IF($A11="","",IF(AND(Setup!$B$9="Mark as travel",OR(MOD(AK$7-(Setup!$B$6+$F11)+($D11+$E11)*1000,($D11+$E11))=0,MOD(AK$7-(Setup!$B$6+$F11)+($D11+$E11)*1000,($D11+$E11))=$D11-1)),"T",IF(MOD(AK$7-(Setup!$B$6+$F11)+($D11+$E11)*1000,($D11+$E11))&lt;$D11,IF(MOD(AK$7-(Setup!$B$6+$F11)+($D11+$E11)*1000,($D11+$E11))&lt;Setup!$B$11,"D","N"),IF(AND(Setup!$B$9="Take from R&amp;R",OR(MOD(AK$7-(Setup!$B$6+$F11)+($D11+$E11)*1000,($D11+$E11))=$D11,MOD(AK$7-(Setup!$B$6+$F11)+($D11+$E11)*1000,($D11+$E11))=($D11+$E11)-1)),"T","R"))))</f>
      </c>
      <c r="AL11" s="24">
        <f>IF($A11="","",IF(AND(Setup!$B$9="Mark as travel",OR(MOD(AL$7-(Setup!$B$6+$F11)+($D11+$E11)*1000,($D11+$E11))=0,MOD(AL$7-(Setup!$B$6+$F11)+($D11+$E11)*1000,($D11+$E11))=$D11-1)),"T",IF(MOD(AL$7-(Setup!$B$6+$F11)+($D11+$E11)*1000,($D11+$E11))&lt;$D11,IF(MOD(AL$7-(Setup!$B$6+$F11)+($D11+$E11)*1000,($D11+$E11))&lt;Setup!$B$11,"D","N"),IF(AND(Setup!$B$9="Take from R&amp;R",OR(MOD(AL$7-(Setup!$B$6+$F11)+($D11+$E11)*1000,($D11+$E11))=$D11,MOD(AL$7-(Setup!$B$6+$F11)+($D11+$E11)*1000,($D11+$E11))=($D11+$E11)-1)),"T","R"))))</f>
      </c>
      <c r="AM11" s="24">
        <f>IF($A11="","",IF(AND(Setup!$B$9="Mark as travel",OR(MOD(AM$7-(Setup!$B$6+$F11)+($D11+$E11)*1000,($D11+$E11))=0,MOD(AM$7-(Setup!$B$6+$F11)+($D11+$E11)*1000,($D11+$E11))=$D11-1)),"T",IF(MOD(AM$7-(Setup!$B$6+$F11)+($D11+$E11)*1000,($D11+$E11))&lt;$D11,IF(MOD(AM$7-(Setup!$B$6+$F11)+($D11+$E11)*1000,($D11+$E11))&lt;Setup!$B$11,"D","N"),IF(AND(Setup!$B$9="Take from R&amp;R",OR(MOD(AM$7-(Setup!$B$6+$F11)+($D11+$E11)*1000,($D11+$E11))=$D11,MOD(AM$7-(Setup!$B$6+$F11)+($D11+$E11)*1000,($D11+$E11))=($D11+$E11)-1)),"T","R"))))</f>
      </c>
      <c r="AN11" s="24">
        <f>IF($A11="","",IF(AND(Setup!$B$9="Mark as travel",OR(MOD(AN$7-(Setup!$B$6+$F11)+($D11+$E11)*1000,($D11+$E11))=0,MOD(AN$7-(Setup!$B$6+$F11)+($D11+$E11)*1000,($D11+$E11))=$D11-1)),"T",IF(MOD(AN$7-(Setup!$B$6+$F11)+($D11+$E11)*1000,($D11+$E11))&lt;$D11,IF(MOD(AN$7-(Setup!$B$6+$F11)+($D11+$E11)*1000,($D11+$E11))&lt;Setup!$B$11,"D","N"),IF(AND(Setup!$B$9="Take from R&amp;R",OR(MOD(AN$7-(Setup!$B$6+$F11)+($D11+$E11)*1000,($D11+$E11))=$D11,MOD(AN$7-(Setup!$B$6+$F11)+($D11+$E11)*1000,($D11+$E11))=($D11+$E11)-1)),"T","R"))))</f>
      </c>
      <c r="AO11" s="24">
        <f>IF($A11="","",IF(AND(Setup!$B$9="Mark as travel",OR(MOD(AO$7-(Setup!$B$6+$F11)+($D11+$E11)*1000,($D11+$E11))=0,MOD(AO$7-(Setup!$B$6+$F11)+($D11+$E11)*1000,($D11+$E11))=$D11-1)),"T",IF(MOD(AO$7-(Setup!$B$6+$F11)+($D11+$E11)*1000,($D11+$E11))&lt;$D11,IF(MOD(AO$7-(Setup!$B$6+$F11)+($D11+$E11)*1000,($D11+$E11))&lt;Setup!$B$11,"D","N"),IF(AND(Setup!$B$9="Take from R&amp;R",OR(MOD(AO$7-(Setup!$B$6+$F11)+($D11+$E11)*1000,($D11+$E11))=$D11,MOD(AO$7-(Setup!$B$6+$F11)+($D11+$E11)*1000,($D11+$E11))=($D11+$E11)-1)),"T","R"))))</f>
      </c>
      <c r="AP11" s="24">
        <f>IF($A11="","",IF(AND(Setup!$B$9="Mark as travel",OR(MOD(AP$7-(Setup!$B$6+$F11)+($D11+$E11)*1000,($D11+$E11))=0,MOD(AP$7-(Setup!$B$6+$F11)+($D11+$E11)*1000,($D11+$E11))=$D11-1)),"T",IF(MOD(AP$7-(Setup!$B$6+$F11)+($D11+$E11)*1000,($D11+$E11))&lt;$D11,IF(MOD(AP$7-(Setup!$B$6+$F11)+($D11+$E11)*1000,($D11+$E11))&lt;Setup!$B$11,"D","N"),IF(AND(Setup!$B$9="Take from R&amp;R",OR(MOD(AP$7-(Setup!$B$6+$F11)+($D11+$E11)*1000,($D11+$E11))=$D11,MOD(AP$7-(Setup!$B$6+$F11)+($D11+$E11)*1000,($D11+$E11))=($D11+$E11)-1)),"T","R"))))</f>
      </c>
      <c r="AQ11" s="24">
        <f>IF($A11="","",IF(AND(Setup!$B$9="Mark as travel",OR(MOD(AQ$7-(Setup!$B$6+$F11)+($D11+$E11)*1000,($D11+$E11))=0,MOD(AQ$7-(Setup!$B$6+$F11)+($D11+$E11)*1000,($D11+$E11))=$D11-1)),"T",IF(MOD(AQ$7-(Setup!$B$6+$F11)+($D11+$E11)*1000,($D11+$E11))&lt;$D11,IF(MOD(AQ$7-(Setup!$B$6+$F11)+($D11+$E11)*1000,($D11+$E11))&lt;Setup!$B$11,"D","N"),IF(AND(Setup!$B$9="Take from R&amp;R",OR(MOD(AQ$7-(Setup!$B$6+$F11)+($D11+$E11)*1000,($D11+$E11))=$D11,MOD(AQ$7-(Setup!$B$6+$F11)+($D11+$E11)*1000,($D11+$E11))=($D11+$E11)-1)),"T","R"))))</f>
      </c>
      <c r="AR11" s="24">
        <f>IF($A11="","",IF(AND(Setup!$B$9="Mark as travel",OR(MOD(AR$7-(Setup!$B$6+$F11)+($D11+$E11)*1000,($D11+$E11))=0,MOD(AR$7-(Setup!$B$6+$F11)+($D11+$E11)*1000,($D11+$E11))=$D11-1)),"T",IF(MOD(AR$7-(Setup!$B$6+$F11)+($D11+$E11)*1000,($D11+$E11))&lt;$D11,IF(MOD(AR$7-(Setup!$B$6+$F11)+($D11+$E11)*1000,($D11+$E11))&lt;Setup!$B$11,"D","N"),IF(AND(Setup!$B$9="Take from R&amp;R",OR(MOD(AR$7-(Setup!$B$6+$F11)+($D11+$E11)*1000,($D11+$E11))=$D11,MOD(AR$7-(Setup!$B$6+$F11)+($D11+$E11)*1000,($D11+$E11))=($D11+$E11)-1)),"T","R"))))</f>
      </c>
      <c r="AS11" s="24">
        <f>IF($A11="","",IF(AND(Setup!$B$9="Mark as travel",OR(MOD(AS$7-(Setup!$B$6+$F11)+($D11+$E11)*1000,($D11+$E11))=0,MOD(AS$7-(Setup!$B$6+$F11)+($D11+$E11)*1000,($D11+$E11))=$D11-1)),"T",IF(MOD(AS$7-(Setup!$B$6+$F11)+($D11+$E11)*1000,($D11+$E11))&lt;$D11,IF(MOD(AS$7-(Setup!$B$6+$F11)+($D11+$E11)*1000,($D11+$E11))&lt;Setup!$B$11,"D","N"),IF(AND(Setup!$B$9="Take from R&amp;R",OR(MOD(AS$7-(Setup!$B$6+$F11)+($D11+$E11)*1000,($D11+$E11))=$D11,MOD(AS$7-(Setup!$B$6+$F11)+($D11+$E11)*1000,($D11+$E11))=($D11+$E11)-1)),"T","R"))))</f>
      </c>
      <c r="AT11" s="24">
        <f>IF($A11="","",IF(AND(Setup!$B$9="Mark as travel",OR(MOD(AT$7-(Setup!$B$6+$F11)+($D11+$E11)*1000,($D11+$E11))=0,MOD(AT$7-(Setup!$B$6+$F11)+($D11+$E11)*1000,($D11+$E11))=$D11-1)),"T",IF(MOD(AT$7-(Setup!$B$6+$F11)+($D11+$E11)*1000,($D11+$E11))&lt;$D11,IF(MOD(AT$7-(Setup!$B$6+$F11)+($D11+$E11)*1000,($D11+$E11))&lt;Setup!$B$11,"D","N"),IF(AND(Setup!$B$9="Take from R&amp;R",OR(MOD(AT$7-(Setup!$B$6+$F11)+($D11+$E11)*1000,($D11+$E11))=$D11,MOD(AT$7-(Setup!$B$6+$F11)+($D11+$E11)*1000,($D11+$E11))=($D11+$E11)-1)),"T","R"))))</f>
      </c>
      <c r="AU11" s="24">
        <f>IF($A11="","",IF(AND(Setup!$B$9="Mark as travel",OR(MOD(AU$7-(Setup!$B$6+$F11)+($D11+$E11)*1000,($D11+$E11))=0,MOD(AU$7-(Setup!$B$6+$F11)+($D11+$E11)*1000,($D11+$E11))=$D11-1)),"T",IF(MOD(AU$7-(Setup!$B$6+$F11)+($D11+$E11)*1000,($D11+$E11))&lt;$D11,IF(MOD(AU$7-(Setup!$B$6+$F11)+($D11+$E11)*1000,($D11+$E11))&lt;Setup!$B$11,"D","N"),IF(AND(Setup!$B$9="Take from R&amp;R",OR(MOD(AU$7-(Setup!$B$6+$F11)+($D11+$E11)*1000,($D11+$E11))=$D11,MOD(AU$7-(Setup!$B$6+$F11)+($D11+$E11)*1000,($D11+$E11))=($D11+$E11)-1)),"T","R"))))</f>
      </c>
      <c r="AV11" s="24">
        <f>IF($A11="","",IF(AND(Setup!$B$9="Mark as travel",OR(MOD(AV$7-(Setup!$B$6+$F11)+($D11+$E11)*1000,($D11+$E11))=0,MOD(AV$7-(Setup!$B$6+$F11)+($D11+$E11)*1000,($D11+$E11))=$D11-1)),"T",IF(MOD(AV$7-(Setup!$B$6+$F11)+($D11+$E11)*1000,($D11+$E11))&lt;$D11,IF(MOD(AV$7-(Setup!$B$6+$F11)+($D11+$E11)*1000,($D11+$E11))&lt;Setup!$B$11,"D","N"),IF(AND(Setup!$B$9="Take from R&amp;R",OR(MOD(AV$7-(Setup!$B$6+$F11)+($D11+$E11)*1000,($D11+$E11))=$D11,MOD(AV$7-(Setup!$B$6+$F11)+($D11+$E11)*1000,($D11+$E11))=($D11+$E11)-1)),"T","R"))))</f>
      </c>
      <c r="AW11" s="24">
        <f>IF($A11="","",IF(AND(Setup!$B$9="Mark as travel",OR(MOD(AW$7-(Setup!$B$6+$F11)+($D11+$E11)*1000,($D11+$E11))=0,MOD(AW$7-(Setup!$B$6+$F11)+($D11+$E11)*1000,($D11+$E11))=$D11-1)),"T",IF(MOD(AW$7-(Setup!$B$6+$F11)+($D11+$E11)*1000,($D11+$E11))&lt;$D11,IF(MOD(AW$7-(Setup!$B$6+$F11)+($D11+$E11)*1000,($D11+$E11))&lt;Setup!$B$11,"D","N"),IF(AND(Setup!$B$9="Take from R&amp;R",OR(MOD(AW$7-(Setup!$B$6+$F11)+($D11+$E11)*1000,($D11+$E11))=$D11,MOD(AW$7-(Setup!$B$6+$F11)+($D11+$E11)*1000,($D11+$E11))=($D11+$E11)-1)),"T","R"))))</f>
      </c>
      <c r="AX11" s="24">
        <f>IF($A11="","",IF(AND(Setup!$B$9="Mark as travel",OR(MOD(AX$7-(Setup!$B$6+$F11)+($D11+$E11)*1000,($D11+$E11))=0,MOD(AX$7-(Setup!$B$6+$F11)+($D11+$E11)*1000,($D11+$E11))=$D11-1)),"T",IF(MOD(AX$7-(Setup!$B$6+$F11)+($D11+$E11)*1000,($D11+$E11))&lt;$D11,IF(MOD(AX$7-(Setup!$B$6+$F11)+($D11+$E11)*1000,($D11+$E11))&lt;Setup!$B$11,"D","N"),IF(AND(Setup!$B$9="Take from R&amp;R",OR(MOD(AX$7-(Setup!$B$6+$F11)+($D11+$E11)*1000,($D11+$E11))=$D11,MOD(AX$7-(Setup!$B$6+$F11)+($D11+$E11)*1000,($D11+$E11))=($D11+$E11)-1)),"T","R"))))</f>
      </c>
      <c r="AY11" s="24">
        <f>IF($A11="","",IF(AND(Setup!$B$9="Mark as travel",OR(MOD(AY$7-(Setup!$B$6+$F11)+($D11+$E11)*1000,($D11+$E11))=0,MOD(AY$7-(Setup!$B$6+$F11)+($D11+$E11)*1000,($D11+$E11))=$D11-1)),"T",IF(MOD(AY$7-(Setup!$B$6+$F11)+($D11+$E11)*1000,($D11+$E11))&lt;$D11,IF(MOD(AY$7-(Setup!$B$6+$F11)+($D11+$E11)*1000,($D11+$E11))&lt;Setup!$B$11,"D","N"),IF(AND(Setup!$B$9="Take from R&amp;R",OR(MOD(AY$7-(Setup!$B$6+$F11)+($D11+$E11)*1000,($D11+$E11))=$D11,MOD(AY$7-(Setup!$B$6+$F11)+($D11+$E11)*1000,($D11+$E11))=($D11+$E11)-1)),"T","R"))))</f>
      </c>
      <c r="AZ11" s="24">
        <f>IF($A11="","",IF(AND(Setup!$B$9="Mark as travel",OR(MOD(AZ$7-(Setup!$B$6+$F11)+($D11+$E11)*1000,($D11+$E11))=0,MOD(AZ$7-(Setup!$B$6+$F11)+($D11+$E11)*1000,($D11+$E11))=$D11-1)),"T",IF(MOD(AZ$7-(Setup!$B$6+$F11)+($D11+$E11)*1000,($D11+$E11))&lt;$D11,IF(MOD(AZ$7-(Setup!$B$6+$F11)+($D11+$E11)*1000,($D11+$E11))&lt;Setup!$B$11,"D","N"),IF(AND(Setup!$B$9="Take from R&amp;R",OR(MOD(AZ$7-(Setup!$B$6+$F11)+($D11+$E11)*1000,($D11+$E11))=$D11,MOD(AZ$7-(Setup!$B$6+$F11)+($D11+$E11)*1000,($D11+$E11))=($D11+$E11)-1)),"T","R"))))</f>
      </c>
      <c r="BA11" s="24">
        <f>IF($A11="","",IF(AND(Setup!$B$9="Mark as travel",OR(MOD(BA$7-(Setup!$B$6+$F11)+($D11+$E11)*1000,($D11+$E11))=0,MOD(BA$7-(Setup!$B$6+$F11)+($D11+$E11)*1000,($D11+$E11))=$D11-1)),"T",IF(MOD(BA$7-(Setup!$B$6+$F11)+($D11+$E11)*1000,($D11+$E11))&lt;$D11,IF(MOD(BA$7-(Setup!$B$6+$F11)+($D11+$E11)*1000,($D11+$E11))&lt;Setup!$B$11,"D","N"),IF(AND(Setup!$B$9="Take from R&amp;R",OR(MOD(BA$7-(Setup!$B$6+$F11)+($D11+$E11)*1000,($D11+$E11))=$D11,MOD(BA$7-(Setup!$B$6+$F11)+($D11+$E11)*1000,($D11+$E11))=($D11+$E11)-1)),"T","R"))))</f>
      </c>
      <c r="BB11" s="24">
        <f>IF($A11="","",IF(AND(Setup!$B$9="Mark as travel",OR(MOD(BB$7-(Setup!$B$6+$F11)+($D11+$E11)*1000,($D11+$E11))=0,MOD(BB$7-(Setup!$B$6+$F11)+($D11+$E11)*1000,($D11+$E11))=$D11-1)),"T",IF(MOD(BB$7-(Setup!$B$6+$F11)+($D11+$E11)*1000,($D11+$E11))&lt;$D11,IF(MOD(BB$7-(Setup!$B$6+$F11)+($D11+$E11)*1000,($D11+$E11))&lt;Setup!$B$11,"D","N"),IF(AND(Setup!$B$9="Take from R&amp;R",OR(MOD(BB$7-(Setup!$B$6+$F11)+($D11+$E11)*1000,($D11+$E11))=$D11,MOD(BB$7-(Setup!$B$6+$F11)+($D11+$E11)*1000,($D11+$E11))=($D11+$E11)-1)),"T","R"))))</f>
      </c>
      <c r="BC11" s="24">
        <f>IF($A11="","",IF(AND(Setup!$B$9="Mark as travel",OR(MOD(BC$7-(Setup!$B$6+$F11)+($D11+$E11)*1000,($D11+$E11))=0,MOD(BC$7-(Setup!$B$6+$F11)+($D11+$E11)*1000,($D11+$E11))=$D11-1)),"T",IF(MOD(BC$7-(Setup!$B$6+$F11)+($D11+$E11)*1000,($D11+$E11))&lt;$D11,IF(MOD(BC$7-(Setup!$B$6+$F11)+($D11+$E11)*1000,($D11+$E11))&lt;Setup!$B$11,"D","N"),IF(AND(Setup!$B$9="Take from R&amp;R",OR(MOD(BC$7-(Setup!$B$6+$F11)+($D11+$E11)*1000,($D11+$E11))=$D11,MOD(BC$7-(Setup!$B$6+$F11)+($D11+$E11)*1000,($D11+$E11))=($D11+$E11)-1)),"T","R"))))</f>
      </c>
      <c r="BD11" s="24">
        <f>IF($A11="","",IF(AND(Setup!$B$9="Mark as travel",OR(MOD(BD$7-(Setup!$B$6+$F11)+($D11+$E11)*1000,($D11+$E11))=0,MOD(BD$7-(Setup!$B$6+$F11)+($D11+$E11)*1000,($D11+$E11))=$D11-1)),"T",IF(MOD(BD$7-(Setup!$B$6+$F11)+($D11+$E11)*1000,($D11+$E11))&lt;$D11,IF(MOD(BD$7-(Setup!$B$6+$F11)+($D11+$E11)*1000,($D11+$E11))&lt;Setup!$B$11,"D","N"),IF(AND(Setup!$B$9="Take from R&amp;R",OR(MOD(BD$7-(Setup!$B$6+$F11)+($D11+$E11)*1000,($D11+$E11))=$D11,MOD(BD$7-(Setup!$B$6+$F11)+($D11+$E11)*1000,($D11+$E11))=($D11+$E11)-1)),"T","R"))))</f>
      </c>
      <c r="BE11" s="24">
        <f>IF($A11="","",IF(AND(Setup!$B$9="Mark as travel",OR(MOD(BE$7-(Setup!$B$6+$F11)+($D11+$E11)*1000,($D11+$E11))=0,MOD(BE$7-(Setup!$B$6+$F11)+($D11+$E11)*1000,($D11+$E11))=$D11-1)),"T",IF(MOD(BE$7-(Setup!$B$6+$F11)+($D11+$E11)*1000,($D11+$E11))&lt;$D11,IF(MOD(BE$7-(Setup!$B$6+$F11)+($D11+$E11)*1000,($D11+$E11))&lt;Setup!$B$11,"D","N"),IF(AND(Setup!$B$9="Take from R&amp;R",OR(MOD(BE$7-(Setup!$B$6+$F11)+($D11+$E11)*1000,($D11+$E11))=$D11,MOD(BE$7-(Setup!$B$6+$F11)+($D11+$E11)*1000,($D11+$E11))=($D11+$E11)-1)),"T","R"))))</f>
      </c>
      <c r="BF11" s="24">
        <f>IF($A11="","",IF(AND(Setup!$B$9="Mark as travel",OR(MOD(BF$7-(Setup!$B$6+$F11)+($D11+$E11)*1000,($D11+$E11))=0,MOD(BF$7-(Setup!$B$6+$F11)+($D11+$E11)*1000,($D11+$E11))=$D11-1)),"T",IF(MOD(BF$7-(Setup!$B$6+$F11)+($D11+$E11)*1000,($D11+$E11))&lt;$D11,IF(MOD(BF$7-(Setup!$B$6+$F11)+($D11+$E11)*1000,($D11+$E11))&lt;Setup!$B$11,"D","N"),IF(AND(Setup!$B$9="Take from R&amp;R",OR(MOD(BF$7-(Setup!$B$6+$F11)+($D11+$E11)*1000,($D11+$E11))=$D11,MOD(BF$7-(Setup!$B$6+$F11)+($D11+$E11)*1000,($D11+$E11))=($D11+$E11)-1)),"T","R"))))</f>
      </c>
      <c r="BG11" s="24">
        <f>IF($A11="","",IF(AND(Setup!$B$9="Mark as travel",OR(MOD(BG$7-(Setup!$B$6+$F11)+($D11+$E11)*1000,($D11+$E11))=0,MOD(BG$7-(Setup!$B$6+$F11)+($D11+$E11)*1000,($D11+$E11))=$D11-1)),"T",IF(MOD(BG$7-(Setup!$B$6+$F11)+($D11+$E11)*1000,($D11+$E11))&lt;$D11,IF(MOD(BG$7-(Setup!$B$6+$F11)+($D11+$E11)*1000,($D11+$E11))&lt;Setup!$B$11,"D","N"),IF(AND(Setup!$B$9="Take from R&amp;R",OR(MOD(BG$7-(Setup!$B$6+$F11)+($D11+$E11)*1000,($D11+$E11))=$D11,MOD(BG$7-(Setup!$B$6+$F11)+($D11+$E11)*1000,($D11+$E11))=($D11+$E11)-1)),"T","R"))))</f>
      </c>
      <c r="BH11" s="24">
        <f>IF($A11="","",IF(AND(Setup!$B$9="Mark as travel",OR(MOD(BH$7-(Setup!$B$6+$F11)+($D11+$E11)*1000,($D11+$E11))=0,MOD(BH$7-(Setup!$B$6+$F11)+($D11+$E11)*1000,($D11+$E11))=$D11-1)),"T",IF(MOD(BH$7-(Setup!$B$6+$F11)+($D11+$E11)*1000,($D11+$E11))&lt;$D11,IF(MOD(BH$7-(Setup!$B$6+$F11)+($D11+$E11)*1000,($D11+$E11))&lt;Setup!$B$11,"D","N"),IF(AND(Setup!$B$9="Take from R&amp;R",OR(MOD(BH$7-(Setup!$B$6+$F11)+($D11+$E11)*1000,($D11+$E11))=$D11,MOD(BH$7-(Setup!$B$6+$F11)+($D11+$E11)*1000,($D11+$E11))=($D11+$E11)-1)),"T","R"))))</f>
      </c>
      <c r="BI11" s="24">
        <f>IF($A11="","",IF(AND(Setup!$B$9="Mark as travel",OR(MOD(BI$7-(Setup!$B$6+$F11)+($D11+$E11)*1000,($D11+$E11))=0,MOD(BI$7-(Setup!$B$6+$F11)+($D11+$E11)*1000,($D11+$E11))=$D11-1)),"T",IF(MOD(BI$7-(Setup!$B$6+$F11)+($D11+$E11)*1000,($D11+$E11))&lt;$D11,IF(MOD(BI$7-(Setup!$B$6+$F11)+($D11+$E11)*1000,($D11+$E11))&lt;Setup!$B$11,"D","N"),IF(AND(Setup!$B$9="Take from R&amp;R",OR(MOD(BI$7-(Setup!$B$6+$F11)+($D11+$E11)*1000,($D11+$E11))=$D11,MOD(BI$7-(Setup!$B$6+$F11)+($D11+$E11)*1000,($D11+$E11))=($D11+$E11)-1)),"T","R"))))</f>
      </c>
      <c r="BJ11" s="24">
        <f>IF($A11="","",IF(AND(Setup!$B$9="Mark as travel",OR(MOD(BJ$7-(Setup!$B$6+$F11)+($D11+$E11)*1000,($D11+$E11))=0,MOD(BJ$7-(Setup!$B$6+$F11)+($D11+$E11)*1000,($D11+$E11))=$D11-1)),"T",IF(MOD(BJ$7-(Setup!$B$6+$F11)+($D11+$E11)*1000,($D11+$E11))&lt;$D11,IF(MOD(BJ$7-(Setup!$B$6+$F11)+($D11+$E11)*1000,($D11+$E11))&lt;Setup!$B$11,"D","N"),IF(AND(Setup!$B$9="Take from R&amp;R",OR(MOD(BJ$7-(Setup!$B$6+$F11)+($D11+$E11)*1000,($D11+$E11))=$D11,MOD(BJ$7-(Setup!$B$6+$F11)+($D11+$E11)*1000,($D11+$E11))=($D11+$E11)-1)),"T","R"))))</f>
      </c>
    </row>
    <row r="12" spans="1:62" x14ac:dyDescent="0.25">
      <c r="A12" s="31" t="s">
        <v>87</v>
      </c>
      <c r="B12" s="31" t="s">
        <v>86</v>
      </c>
      <c r="C12" s="31" t="s">
        <v>82</v>
      </c>
      <c r="D12" s="14">
        <f>IF($A12="","",IF(OR($C12="",$C12="Same as Setup"),Setup!$B$15,INDEX(Setup!$B$21:$B$29,MATCH($C12,Setup!$A$21:$A$29,0))))</f>
      </c>
      <c r="E12" s="14">
        <f>IF($A12="","",IF(OR($C12="",$C12="Same as Setup"),Setup!$B$16,INDEX(Setup!$C$21:$C$29,MATCH($C12,Setup!$A$21:$A$29,0))))</f>
      </c>
      <c r="F12" s="5">
        <v>10</v>
      </c>
      <c r="G12" s="24">
        <f>IF($A12="","",IF(AND(Setup!$B$9="Mark as travel",OR(MOD(G$7-(Setup!$B$6+$F12)+($D12+$E12)*1000,($D12+$E12))=0,MOD(G$7-(Setup!$B$6+$F12)+($D12+$E12)*1000,($D12+$E12))=$D12-1)),"T",IF(MOD(G$7-(Setup!$B$6+$F12)+($D12+$E12)*1000,($D12+$E12))&lt;$D12,IF(MOD(G$7-(Setup!$B$6+$F12)+($D12+$E12)*1000,($D12+$E12))&lt;Setup!$B$11,"D","N"),IF(AND(Setup!$B$9="Take from R&amp;R",OR(MOD(G$7-(Setup!$B$6+$F12)+($D12+$E12)*1000,($D12+$E12))=$D12,MOD(G$7-(Setup!$B$6+$F12)+($D12+$E12)*1000,($D12+$E12))=($D12+$E12)-1)),"T","R"))))</f>
      </c>
      <c r="H12" s="24">
        <f>IF($A12="","",IF(AND(Setup!$B$9="Mark as travel",OR(MOD(H$7-(Setup!$B$6+$F12)+($D12+$E12)*1000,($D12+$E12))=0,MOD(H$7-(Setup!$B$6+$F12)+($D12+$E12)*1000,($D12+$E12))=$D12-1)),"T",IF(MOD(H$7-(Setup!$B$6+$F12)+($D12+$E12)*1000,($D12+$E12))&lt;$D12,IF(MOD(H$7-(Setup!$B$6+$F12)+($D12+$E12)*1000,($D12+$E12))&lt;Setup!$B$11,"D","N"),IF(AND(Setup!$B$9="Take from R&amp;R",OR(MOD(H$7-(Setup!$B$6+$F12)+($D12+$E12)*1000,($D12+$E12))=$D12,MOD(H$7-(Setup!$B$6+$F12)+($D12+$E12)*1000,($D12+$E12))=($D12+$E12)-1)),"T","R"))))</f>
      </c>
      <c r="I12" s="24">
        <f>IF($A12="","",IF(AND(Setup!$B$9="Mark as travel",OR(MOD(I$7-(Setup!$B$6+$F12)+($D12+$E12)*1000,($D12+$E12))=0,MOD(I$7-(Setup!$B$6+$F12)+($D12+$E12)*1000,($D12+$E12))=$D12-1)),"T",IF(MOD(I$7-(Setup!$B$6+$F12)+($D12+$E12)*1000,($D12+$E12))&lt;$D12,IF(MOD(I$7-(Setup!$B$6+$F12)+($D12+$E12)*1000,($D12+$E12))&lt;Setup!$B$11,"D","N"),IF(AND(Setup!$B$9="Take from R&amp;R",OR(MOD(I$7-(Setup!$B$6+$F12)+($D12+$E12)*1000,($D12+$E12))=$D12,MOD(I$7-(Setup!$B$6+$F12)+($D12+$E12)*1000,($D12+$E12))=($D12+$E12)-1)),"T","R"))))</f>
      </c>
      <c r="J12" s="24">
        <f>IF($A12="","",IF(AND(Setup!$B$9="Mark as travel",OR(MOD(J$7-(Setup!$B$6+$F12)+($D12+$E12)*1000,($D12+$E12))=0,MOD(J$7-(Setup!$B$6+$F12)+($D12+$E12)*1000,($D12+$E12))=$D12-1)),"T",IF(MOD(J$7-(Setup!$B$6+$F12)+($D12+$E12)*1000,($D12+$E12))&lt;$D12,IF(MOD(J$7-(Setup!$B$6+$F12)+($D12+$E12)*1000,($D12+$E12))&lt;Setup!$B$11,"D","N"),IF(AND(Setup!$B$9="Take from R&amp;R",OR(MOD(J$7-(Setup!$B$6+$F12)+($D12+$E12)*1000,($D12+$E12))=$D12,MOD(J$7-(Setup!$B$6+$F12)+($D12+$E12)*1000,($D12+$E12))=($D12+$E12)-1)),"T","R"))))</f>
      </c>
      <c r="K12" s="24">
        <f>IF($A12="","",IF(AND(Setup!$B$9="Mark as travel",OR(MOD(K$7-(Setup!$B$6+$F12)+($D12+$E12)*1000,($D12+$E12))=0,MOD(K$7-(Setup!$B$6+$F12)+($D12+$E12)*1000,($D12+$E12))=$D12-1)),"T",IF(MOD(K$7-(Setup!$B$6+$F12)+($D12+$E12)*1000,($D12+$E12))&lt;$D12,IF(MOD(K$7-(Setup!$B$6+$F12)+($D12+$E12)*1000,($D12+$E12))&lt;Setup!$B$11,"D","N"),IF(AND(Setup!$B$9="Take from R&amp;R",OR(MOD(K$7-(Setup!$B$6+$F12)+($D12+$E12)*1000,($D12+$E12))=$D12,MOD(K$7-(Setup!$B$6+$F12)+($D12+$E12)*1000,($D12+$E12))=($D12+$E12)-1)),"T","R"))))</f>
      </c>
      <c r="L12" s="24">
        <f>IF($A12="","",IF(AND(Setup!$B$9="Mark as travel",OR(MOD(L$7-(Setup!$B$6+$F12)+($D12+$E12)*1000,($D12+$E12))=0,MOD(L$7-(Setup!$B$6+$F12)+($D12+$E12)*1000,($D12+$E12))=$D12-1)),"T",IF(MOD(L$7-(Setup!$B$6+$F12)+($D12+$E12)*1000,($D12+$E12))&lt;$D12,IF(MOD(L$7-(Setup!$B$6+$F12)+($D12+$E12)*1000,($D12+$E12))&lt;Setup!$B$11,"D","N"),IF(AND(Setup!$B$9="Take from R&amp;R",OR(MOD(L$7-(Setup!$B$6+$F12)+($D12+$E12)*1000,($D12+$E12))=$D12,MOD(L$7-(Setup!$B$6+$F12)+($D12+$E12)*1000,($D12+$E12))=($D12+$E12)-1)),"T","R"))))</f>
      </c>
      <c r="M12" s="24">
        <f>IF($A12="","",IF(AND(Setup!$B$9="Mark as travel",OR(MOD(M$7-(Setup!$B$6+$F12)+($D12+$E12)*1000,($D12+$E12))=0,MOD(M$7-(Setup!$B$6+$F12)+($D12+$E12)*1000,($D12+$E12))=$D12-1)),"T",IF(MOD(M$7-(Setup!$B$6+$F12)+($D12+$E12)*1000,($D12+$E12))&lt;$D12,IF(MOD(M$7-(Setup!$B$6+$F12)+($D12+$E12)*1000,($D12+$E12))&lt;Setup!$B$11,"D","N"),IF(AND(Setup!$B$9="Take from R&amp;R",OR(MOD(M$7-(Setup!$B$6+$F12)+($D12+$E12)*1000,($D12+$E12))=$D12,MOD(M$7-(Setup!$B$6+$F12)+($D12+$E12)*1000,($D12+$E12))=($D12+$E12)-1)),"T","R"))))</f>
      </c>
      <c r="N12" s="24">
        <f>IF($A12="","",IF(AND(Setup!$B$9="Mark as travel",OR(MOD(N$7-(Setup!$B$6+$F12)+($D12+$E12)*1000,($D12+$E12))=0,MOD(N$7-(Setup!$B$6+$F12)+($D12+$E12)*1000,($D12+$E12))=$D12-1)),"T",IF(MOD(N$7-(Setup!$B$6+$F12)+($D12+$E12)*1000,($D12+$E12))&lt;$D12,IF(MOD(N$7-(Setup!$B$6+$F12)+($D12+$E12)*1000,($D12+$E12))&lt;Setup!$B$11,"D","N"),IF(AND(Setup!$B$9="Take from R&amp;R",OR(MOD(N$7-(Setup!$B$6+$F12)+($D12+$E12)*1000,($D12+$E12))=$D12,MOD(N$7-(Setup!$B$6+$F12)+($D12+$E12)*1000,($D12+$E12))=($D12+$E12)-1)),"T","R"))))</f>
      </c>
      <c r="O12" s="24">
        <f>IF($A12="","",IF(AND(Setup!$B$9="Mark as travel",OR(MOD(O$7-(Setup!$B$6+$F12)+($D12+$E12)*1000,($D12+$E12))=0,MOD(O$7-(Setup!$B$6+$F12)+($D12+$E12)*1000,($D12+$E12))=$D12-1)),"T",IF(MOD(O$7-(Setup!$B$6+$F12)+($D12+$E12)*1000,($D12+$E12))&lt;$D12,IF(MOD(O$7-(Setup!$B$6+$F12)+($D12+$E12)*1000,($D12+$E12))&lt;Setup!$B$11,"D","N"),IF(AND(Setup!$B$9="Take from R&amp;R",OR(MOD(O$7-(Setup!$B$6+$F12)+($D12+$E12)*1000,($D12+$E12))=$D12,MOD(O$7-(Setup!$B$6+$F12)+($D12+$E12)*1000,($D12+$E12))=($D12+$E12)-1)),"T","R"))))</f>
      </c>
      <c r="P12" s="24">
        <f>IF($A12="","",IF(AND(Setup!$B$9="Mark as travel",OR(MOD(P$7-(Setup!$B$6+$F12)+($D12+$E12)*1000,($D12+$E12))=0,MOD(P$7-(Setup!$B$6+$F12)+($D12+$E12)*1000,($D12+$E12))=$D12-1)),"T",IF(MOD(P$7-(Setup!$B$6+$F12)+($D12+$E12)*1000,($D12+$E12))&lt;$D12,IF(MOD(P$7-(Setup!$B$6+$F12)+($D12+$E12)*1000,($D12+$E12))&lt;Setup!$B$11,"D","N"),IF(AND(Setup!$B$9="Take from R&amp;R",OR(MOD(P$7-(Setup!$B$6+$F12)+($D12+$E12)*1000,($D12+$E12))=$D12,MOD(P$7-(Setup!$B$6+$F12)+($D12+$E12)*1000,($D12+$E12))=($D12+$E12)-1)),"T","R"))))</f>
      </c>
      <c r="Q12" s="24">
        <f>IF($A12="","",IF(AND(Setup!$B$9="Mark as travel",OR(MOD(Q$7-(Setup!$B$6+$F12)+($D12+$E12)*1000,($D12+$E12))=0,MOD(Q$7-(Setup!$B$6+$F12)+($D12+$E12)*1000,($D12+$E12))=$D12-1)),"T",IF(MOD(Q$7-(Setup!$B$6+$F12)+($D12+$E12)*1000,($D12+$E12))&lt;$D12,IF(MOD(Q$7-(Setup!$B$6+$F12)+($D12+$E12)*1000,($D12+$E12))&lt;Setup!$B$11,"D","N"),IF(AND(Setup!$B$9="Take from R&amp;R",OR(MOD(Q$7-(Setup!$B$6+$F12)+($D12+$E12)*1000,($D12+$E12))=$D12,MOD(Q$7-(Setup!$B$6+$F12)+($D12+$E12)*1000,($D12+$E12))=($D12+$E12)-1)),"T","R"))))</f>
      </c>
      <c r="R12" s="24">
        <f>IF($A12="","",IF(AND(Setup!$B$9="Mark as travel",OR(MOD(R$7-(Setup!$B$6+$F12)+($D12+$E12)*1000,($D12+$E12))=0,MOD(R$7-(Setup!$B$6+$F12)+($D12+$E12)*1000,($D12+$E12))=$D12-1)),"T",IF(MOD(R$7-(Setup!$B$6+$F12)+($D12+$E12)*1000,($D12+$E12))&lt;$D12,IF(MOD(R$7-(Setup!$B$6+$F12)+($D12+$E12)*1000,($D12+$E12))&lt;Setup!$B$11,"D","N"),IF(AND(Setup!$B$9="Take from R&amp;R",OR(MOD(R$7-(Setup!$B$6+$F12)+($D12+$E12)*1000,($D12+$E12))=$D12,MOD(R$7-(Setup!$B$6+$F12)+($D12+$E12)*1000,($D12+$E12))=($D12+$E12)-1)),"T","R"))))</f>
      </c>
      <c r="S12" s="24">
        <f>IF($A12="","",IF(AND(Setup!$B$9="Mark as travel",OR(MOD(S$7-(Setup!$B$6+$F12)+($D12+$E12)*1000,($D12+$E12))=0,MOD(S$7-(Setup!$B$6+$F12)+($D12+$E12)*1000,($D12+$E12))=$D12-1)),"T",IF(MOD(S$7-(Setup!$B$6+$F12)+($D12+$E12)*1000,($D12+$E12))&lt;$D12,IF(MOD(S$7-(Setup!$B$6+$F12)+($D12+$E12)*1000,($D12+$E12))&lt;Setup!$B$11,"D","N"),IF(AND(Setup!$B$9="Take from R&amp;R",OR(MOD(S$7-(Setup!$B$6+$F12)+($D12+$E12)*1000,($D12+$E12))=$D12,MOD(S$7-(Setup!$B$6+$F12)+($D12+$E12)*1000,($D12+$E12))=($D12+$E12)-1)),"T","R"))))</f>
      </c>
      <c r="T12" s="24">
        <f>IF($A12="","",IF(AND(Setup!$B$9="Mark as travel",OR(MOD(T$7-(Setup!$B$6+$F12)+($D12+$E12)*1000,($D12+$E12))=0,MOD(T$7-(Setup!$B$6+$F12)+($D12+$E12)*1000,($D12+$E12))=$D12-1)),"T",IF(MOD(T$7-(Setup!$B$6+$F12)+($D12+$E12)*1000,($D12+$E12))&lt;$D12,IF(MOD(T$7-(Setup!$B$6+$F12)+($D12+$E12)*1000,($D12+$E12))&lt;Setup!$B$11,"D","N"),IF(AND(Setup!$B$9="Take from R&amp;R",OR(MOD(T$7-(Setup!$B$6+$F12)+($D12+$E12)*1000,($D12+$E12))=$D12,MOD(T$7-(Setup!$B$6+$F12)+($D12+$E12)*1000,($D12+$E12))=($D12+$E12)-1)),"T","R"))))</f>
      </c>
      <c r="U12" s="24">
        <f>IF($A12="","",IF(AND(Setup!$B$9="Mark as travel",OR(MOD(U$7-(Setup!$B$6+$F12)+($D12+$E12)*1000,($D12+$E12))=0,MOD(U$7-(Setup!$B$6+$F12)+($D12+$E12)*1000,($D12+$E12))=$D12-1)),"T",IF(MOD(U$7-(Setup!$B$6+$F12)+($D12+$E12)*1000,($D12+$E12))&lt;$D12,IF(MOD(U$7-(Setup!$B$6+$F12)+($D12+$E12)*1000,($D12+$E12))&lt;Setup!$B$11,"D","N"),IF(AND(Setup!$B$9="Take from R&amp;R",OR(MOD(U$7-(Setup!$B$6+$F12)+($D12+$E12)*1000,($D12+$E12))=$D12,MOD(U$7-(Setup!$B$6+$F12)+($D12+$E12)*1000,($D12+$E12))=($D12+$E12)-1)),"T","R"))))</f>
      </c>
      <c r="V12" s="24">
        <f>IF($A12="","",IF(AND(Setup!$B$9="Mark as travel",OR(MOD(V$7-(Setup!$B$6+$F12)+($D12+$E12)*1000,($D12+$E12))=0,MOD(V$7-(Setup!$B$6+$F12)+($D12+$E12)*1000,($D12+$E12))=$D12-1)),"T",IF(MOD(V$7-(Setup!$B$6+$F12)+($D12+$E12)*1000,($D12+$E12))&lt;$D12,IF(MOD(V$7-(Setup!$B$6+$F12)+($D12+$E12)*1000,($D12+$E12))&lt;Setup!$B$11,"D","N"),IF(AND(Setup!$B$9="Take from R&amp;R",OR(MOD(V$7-(Setup!$B$6+$F12)+($D12+$E12)*1000,($D12+$E12))=$D12,MOD(V$7-(Setup!$B$6+$F12)+($D12+$E12)*1000,($D12+$E12))=($D12+$E12)-1)),"T","R"))))</f>
      </c>
      <c r="W12" s="24">
        <f>IF($A12="","",IF(AND(Setup!$B$9="Mark as travel",OR(MOD(W$7-(Setup!$B$6+$F12)+($D12+$E12)*1000,($D12+$E12))=0,MOD(W$7-(Setup!$B$6+$F12)+($D12+$E12)*1000,($D12+$E12))=$D12-1)),"T",IF(MOD(W$7-(Setup!$B$6+$F12)+($D12+$E12)*1000,($D12+$E12))&lt;$D12,IF(MOD(W$7-(Setup!$B$6+$F12)+($D12+$E12)*1000,($D12+$E12))&lt;Setup!$B$11,"D","N"),IF(AND(Setup!$B$9="Take from R&amp;R",OR(MOD(W$7-(Setup!$B$6+$F12)+($D12+$E12)*1000,($D12+$E12))=$D12,MOD(W$7-(Setup!$B$6+$F12)+($D12+$E12)*1000,($D12+$E12))=($D12+$E12)-1)),"T","R"))))</f>
      </c>
      <c r="X12" s="24">
        <f>IF($A12="","",IF(AND(Setup!$B$9="Mark as travel",OR(MOD(X$7-(Setup!$B$6+$F12)+($D12+$E12)*1000,($D12+$E12))=0,MOD(X$7-(Setup!$B$6+$F12)+($D12+$E12)*1000,($D12+$E12))=$D12-1)),"T",IF(MOD(X$7-(Setup!$B$6+$F12)+($D12+$E12)*1000,($D12+$E12))&lt;$D12,IF(MOD(X$7-(Setup!$B$6+$F12)+($D12+$E12)*1000,($D12+$E12))&lt;Setup!$B$11,"D","N"),IF(AND(Setup!$B$9="Take from R&amp;R",OR(MOD(X$7-(Setup!$B$6+$F12)+($D12+$E12)*1000,($D12+$E12))=$D12,MOD(X$7-(Setup!$B$6+$F12)+($D12+$E12)*1000,($D12+$E12))=($D12+$E12)-1)),"T","R"))))</f>
      </c>
      <c r="Y12" s="24">
        <f>IF($A12="","",IF(AND(Setup!$B$9="Mark as travel",OR(MOD(Y$7-(Setup!$B$6+$F12)+($D12+$E12)*1000,($D12+$E12))=0,MOD(Y$7-(Setup!$B$6+$F12)+($D12+$E12)*1000,($D12+$E12))=$D12-1)),"T",IF(MOD(Y$7-(Setup!$B$6+$F12)+($D12+$E12)*1000,($D12+$E12))&lt;$D12,IF(MOD(Y$7-(Setup!$B$6+$F12)+($D12+$E12)*1000,($D12+$E12))&lt;Setup!$B$11,"D","N"),IF(AND(Setup!$B$9="Take from R&amp;R",OR(MOD(Y$7-(Setup!$B$6+$F12)+($D12+$E12)*1000,($D12+$E12))=$D12,MOD(Y$7-(Setup!$B$6+$F12)+($D12+$E12)*1000,($D12+$E12))=($D12+$E12)-1)),"T","R"))))</f>
      </c>
      <c r="Z12" s="24">
        <f>IF($A12="","",IF(AND(Setup!$B$9="Mark as travel",OR(MOD(Z$7-(Setup!$B$6+$F12)+($D12+$E12)*1000,($D12+$E12))=0,MOD(Z$7-(Setup!$B$6+$F12)+($D12+$E12)*1000,($D12+$E12))=$D12-1)),"T",IF(MOD(Z$7-(Setup!$B$6+$F12)+($D12+$E12)*1000,($D12+$E12))&lt;$D12,IF(MOD(Z$7-(Setup!$B$6+$F12)+($D12+$E12)*1000,($D12+$E12))&lt;Setup!$B$11,"D","N"),IF(AND(Setup!$B$9="Take from R&amp;R",OR(MOD(Z$7-(Setup!$B$6+$F12)+($D12+$E12)*1000,($D12+$E12))=$D12,MOD(Z$7-(Setup!$B$6+$F12)+($D12+$E12)*1000,($D12+$E12))=($D12+$E12)-1)),"T","R"))))</f>
      </c>
      <c r="AA12" s="24">
        <f>IF($A12="","",IF(AND(Setup!$B$9="Mark as travel",OR(MOD(AA$7-(Setup!$B$6+$F12)+($D12+$E12)*1000,($D12+$E12))=0,MOD(AA$7-(Setup!$B$6+$F12)+($D12+$E12)*1000,($D12+$E12))=$D12-1)),"T",IF(MOD(AA$7-(Setup!$B$6+$F12)+($D12+$E12)*1000,($D12+$E12))&lt;$D12,IF(MOD(AA$7-(Setup!$B$6+$F12)+($D12+$E12)*1000,($D12+$E12))&lt;Setup!$B$11,"D","N"),IF(AND(Setup!$B$9="Take from R&amp;R",OR(MOD(AA$7-(Setup!$B$6+$F12)+($D12+$E12)*1000,($D12+$E12))=$D12,MOD(AA$7-(Setup!$B$6+$F12)+($D12+$E12)*1000,($D12+$E12))=($D12+$E12)-1)),"T","R"))))</f>
      </c>
      <c r="AB12" s="24">
        <f>IF($A12="","",IF(AND(Setup!$B$9="Mark as travel",OR(MOD(AB$7-(Setup!$B$6+$F12)+($D12+$E12)*1000,($D12+$E12))=0,MOD(AB$7-(Setup!$B$6+$F12)+($D12+$E12)*1000,($D12+$E12))=$D12-1)),"T",IF(MOD(AB$7-(Setup!$B$6+$F12)+($D12+$E12)*1000,($D12+$E12))&lt;$D12,IF(MOD(AB$7-(Setup!$B$6+$F12)+($D12+$E12)*1000,($D12+$E12))&lt;Setup!$B$11,"D","N"),IF(AND(Setup!$B$9="Take from R&amp;R",OR(MOD(AB$7-(Setup!$B$6+$F12)+($D12+$E12)*1000,($D12+$E12))=$D12,MOD(AB$7-(Setup!$B$6+$F12)+($D12+$E12)*1000,($D12+$E12))=($D12+$E12)-1)),"T","R"))))</f>
      </c>
      <c r="AC12" s="24">
        <f>IF($A12="","",IF(AND(Setup!$B$9="Mark as travel",OR(MOD(AC$7-(Setup!$B$6+$F12)+($D12+$E12)*1000,($D12+$E12))=0,MOD(AC$7-(Setup!$B$6+$F12)+($D12+$E12)*1000,($D12+$E12))=$D12-1)),"T",IF(MOD(AC$7-(Setup!$B$6+$F12)+($D12+$E12)*1000,($D12+$E12))&lt;$D12,IF(MOD(AC$7-(Setup!$B$6+$F12)+($D12+$E12)*1000,($D12+$E12))&lt;Setup!$B$11,"D","N"),IF(AND(Setup!$B$9="Take from R&amp;R",OR(MOD(AC$7-(Setup!$B$6+$F12)+($D12+$E12)*1000,($D12+$E12))=$D12,MOD(AC$7-(Setup!$B$6+$F12)+($D12+$E12)*1000,($D12+$E12))=($D12+$E12)-1)),"T","R"))))</f>
      </c>
      <c r="AD12" s="24">
        <f>IF($A12="","",IF(AND(Setup!$B$9="Mark as travel",OR(MOD(AD$7-(Setup!$B$6+$F12)+($D12+$E12)*1000,($D12+$E12))=0,MOD(AD$7-(Setup!$B$6+$F12)+($D12+$E12)*1000,($D12+$E12))=$D12-1)),"T",IF(MOD(AD$7-(Setup!$B$6+$F12)+($D12+$E12)*1000,($D12+$E12))&lt;$D12,IF(MOD(AD$7-(Setup!$B$6+$F12)+($D12+$E12)*1000,($D12+$E12))&lt;Setup!$B$11,"D","N"),IF(AND(Setup!$B$9="Take from R&amp;R",OR(MOD(AD$7-(Setup!$B$6+$F12)+($D12+$E12)*1000,($D12+$E12))=$D12,MOD(AD$7-(Setup!$B$6+$F12)+($D12+$E12)*1000,($D12+$E12))=($D12+$E12)-1)),"T","R"))))</f>
      </c>
      <c r="AE12" s="24">
        <f>IF($A12="","",IF(AND(Setup!$B$9="Mark as travel",OR(MOD(AE$7-(Setup!$B$6+$F12)+($D12+$E12)*1000,($D12+$E12))=0,MOD(AE$7-(Setup!$B$6+$F12)+($D12+$E12)*1000,($D12+$E12))=$D12-1)),"T",IF(MOD(AE$7-(Setup!$B$6+$F12)+($D12+$E12)*1000,($D12+$E12))&lt;$D12,IF(MOD(AE$7-(Setup!$B$6+$F12)+($D12+$E12)*1000,($D12+$E12))&lt;Setup!$B$11,"D","N"),IF(AND(Setup!$B$9="Take from R&amp;R",OR(MOD(AE$7-(Setup!$B$6+$F12)+($D12+$E12)*1000,($D12+$E12))=$D12,MOD(AE$7-(Setup!$B$6+$F12)+($D12+$E12)*1000,($D12+$E12))=($D12+$E12)-1)),"T","R"))))</f>
      </c>
      <c r="AF12" s="24">
        <f>IF($A12="","",IF(AND(Setup!$B$9="Mark as travel",OR(MOD(AF$7-(Setup!$B$6+$F12)+($D12+$E12)*1000,($D12+$E12))=0,MOD(AF$7-(Setup!$B$6+$F12)+($D12+$E12)*1000,($D12+$E12))=$D12-1)),"T",IF(MOD(AF$7-(Setup!$B$6+$F12)+($D12+$E12)*1000,($D12+$E12))&lt;$D12,IF(MOD(AF$7-(Setup!$B$6+$F12)+($D12+$E12)*1000,($D12+$E12))&lt;Setup!$B$11,"D","N"),IF(AND(Setup!$B$9="Take from R&amp;R",OR(MOD(AF$7-(Setup!$B$6+$F12)+($D12+$E12)*1000,($D12+$E12))=$D12,MOD(AF$7-(Setup!$B$6+$F12)+($D12+$E12)*1000,($D12+$E12))=($D12+$E12)-1)),"T","R"))))</f>
      </c>
      <c r="AG12" s="24">
        <f>IF($A12="","",IF(AND(Setup!$B$9="Mark as travel",OR(MOD(AG$7-(Setup!$B$6+$F12)+($D12+$E12)*1000,($D12+$E12))=0,MOD(AG$7-(Setup!$B$6+$F12)+($D12+$E12)*1000,($D12+$E12))=$D12-1)),"T",IF(MOD(AG$7-(Setup!$B$6+$F12)+($D12+$E12)*1000,($D12+$E12))&lt;$D12,IF(MOD(AG$7-(Setup!$B$6+$F12)+($D12+$E12)*1000,($D12+$E12))&lt;Setup!$B$11,"D","N"),IF(AND(Setup!$B$9="Take from R&amp;R",OR(MOD(AG$7-(Setup!$B$6+$F12)+($D12+$E12)*1000,($D12+$E12))=$D12,MOD(AG$7-(Setup!$B$6+$F12)+($D12+$E12)*1000,($D12+$E12))=($D12+$E12)-1)),"T","R"))))</f>
      </c>
      <c r="AH12" s="24">
        <f>IF($A12="","",IF(AND(Setup!$B$9="Mark as travel",OR(MOD(AH$7-(Setup!$B$6+$F12)+($D12+$E12)*1000,($D12+$E12))=0,MOD(AH$7-(Setup!$B$6+$F12)+($D12+$E12)*1000,($D12+$E12))=$D12-1)),"T",IF(MOD(AH$7-(Setup!$B$6+$F12)+($D12+$E12)*1000,($D12+$E12))&lt;$D12,IF(MOD(AH$7-(Setup!$B$6+$F12)+($D12+$E12)*1000,($D12+$E12))&lt;Setup!$B$11,"D","N"),IF(AND(Setup!$B$9="Take from R&amp;R",OR(MOD(AH$7-(Setup!$B$6+$F12)+($D12+$E12)*1000,($D12+$E12))=$D12,MOD(AH$7-(Setup!$B$6+$F12)+($D12+$E12)*1000,($D12+$E12))=($D12+$E12)-1)),"T","R"))))</f>
      </c>
      <c r="AI12" s="24">
        <f>IF($A12="","",IF(AND(Setup!$B$9="Mark as travel",OR(MOD(AI$7-(Setup!$B$6+$F12)+($D12+$E12)*1000,($D12+$E12))=0,MOD(AI$7-(Setup!$B$6+$F12)+($D12+$E12)*1000,($D12+$E12))=$D12-1)),"T",IF(MOD(AI$7-(Setup!$B$6+$F12)+($D12+$E12)*1000,($D12+$E12))&lt;$D12,IF(MOD(AI$7-(Setup!$B$6+$F12)+($D12+$E12)*1000,($D12+$E12))&lt;Setup!$B$11,"D","N"),IF(AND(Setup!$B$9="Take from R&amp;R",OR(MOD(AI$7-(Setup!$B$6+$F12)+($D12+$E12)*1000,($D12+$E12))=$D12,MOD(AI$7-(Setup!$B$6+$F12)+($D12+$E12)*1000,($D12+$E12))=($D12+$E12)-1)),"T","R"))))</f>
      </c>
      <c r="AJ12" s="24">
        <f>IF($A12="","",IF(AND(Setup!$B$9="Mark as travel",OR(MOD(AJ$7-(Setup!$B$6+$F12)+($D12+$E12)*1000,($D12+$E12))=0,MOD(AJ$7-(Setup!$B$6+$F12)+($D12+$E12)*1000,($D12+$E12))=$D12-1)),"T",IF(MOD(AJ$7-(Setup!$B$6+$F12)+($D12+$E12)*1000,($D12+$E12))&lt;$D12,IF(MOD(AJ$7-(Setup!$B$6+$F12)+($D12+$E12)*1000,($D12+$E12))&lt;Setup!$B$11,"D","N"),IF(AND(Setup!$B$9="Take from R&amp;R",OR(MOD(AJ$7-(Setup!$B$6+$F12)+($D12+$E12)*1000,($D12+$E12))=$D12,MOD(AJ$7-(Setup!$B$6+$F12)+($D12+$E12)*1000,($D12+$E12))=($D12+$E12)-1)),"T","R"))))</f>
      </c>
      <c r="AK12" s="24">
        <f>IF($A12="","",IF(AND(Setup!$B$9="Mark as travel",OR(MOD(AK$7-(Setup!$B$6+$F12)+($D12+$E12)*1000,($D12+$E12))=0,MOD(AK$7-(Setup!$B$6+$F12)+($D12+$E12)*1000,($D12+$E12))=$D12-1)),"T",IF(MOD(AK$7-(Setup!$B$6+$F12)+($D12+$E12)*1000,($D12+$E12))&lt;$D12,IF(MOD(AK$7-(Setup!$B$6+$F12)+($D12+$E12)*1000,($D12+$E12))&lt;Setup!$B$11,"D","N"),IF(AND(Setup!$B$9="Take from R&amp;R",OR(MOD(AK$7-(Setup!$B$6+$F12)+($D12+$E12)*1000,($D12+$E12))=$D12,MOD(AK$7-(Setup!$B$6+$F12)+($D12+$E12)*1000,($D12+$E12))=($D12+$E12)-1)),"T","R"))))</f>
      </c>
      <c r="AL12" s="24">
        <f>IF($A12="","",IF(AND(Setup!$B$9="Mark as travel",OR(MOD(AL$7-(Setup!$B$6+$F12)+($D12+$E12)*1000,($D12+$E12))=0,MOD(AL$7-(Setup!$B$6+$F12)+($D12+$E12)*1000,($D12+$E12))=$D12-1)),"T",IF(MOD(AL$7-(Setup!$B$6+$F12)+($D12+$E12)*1000,($D12+$E12))&lt;$D12,IF(MOD(AL$7-(Setup!$B$6+$F12)+($D12+$E12)*1000,($D12+$E12))&lt;Setup!$B$11,"D","N"),IF(AND(Setup!$B$9="Take from R&amp;R",OR(MOD(AL$7-(Setup!$B$6+$F12)+($D12+$E12)*1000,($D12+$E12))=$D12,MOD(AL$7-(Setup!$B$6+$F12)+($D12+$E12)*1000,($D12+$E12))=($D12+$E12)-1)),"T","R"))))</f>
      </c>
      <c r="AM12" s="24">
        <f>IF($A12="","",IF(AND(Setup!$B$9="Mark as travel",OR(MOD(AM$7-(Setup!$B$6+$F12)+($D12+$E12)*1000,($D12+$E12))=0,MOD(AM$7-(Setup!$B$6+$F12)+($D12+$E12)*1000,($D12+$E12))=$D12-1)),"T",IF(MOD(AM$7-(Setup!$B$6+$F12)+($D12+$E12)*1000,($D12+$E12))&lt;$D12,IF(MOD(AM$7-(Setup!$B$6+$F12)+($D12+$E12)*1000,($D12+$E12))&lt;Setup!$B$11,"D","N"),IF(AND(Setup!$B$9="Take from R&amp;R",OR(MOD(AM$7-(Setup!$B$6+$F12)+($D12+$E12)*1000,($D12+$E12))=$D12,MOD(AM$7-(Setup!$B$6+$F12)+($D12+$E12)*1000,($D12+$E12))=($D12+$E12)-1)),"T","R"))))</f>
      </c>
      <c r="AN12" s="24">
        <f>IF($A12="","",IF(AND(Setup!$B$9="Mark as travel",OR(MOD(AN$7-(Setup!$B$6+$F12)+($D12+$E12)*1000,($D12+$E12))=0,MOD(AN$7-(Setup!$B$6+$F12)+($D12+$E12)*1000,($D12+$E12))=$D12-1)),"T",IF(MOD(AN$7-(Setup!$B$6+$F12)+($D12+$E12)*1000,($D12+$E12))&lt;$D12,IF(MOD(AN$7-(Setup!$B$6+$F12)+($D12+$E12)*1000,($D12+$E12))&lt;Setup!$B$11,"D","N"),IF(AND(Setup!$B$9="Take from R&amp;R",OR(MOD(AN$7-(Setup!$B$6+$F12)+($D12+$E12)*1000,($D12+$E12))=$D12,MOD(AN$7-(Setup!$B$6+$F12)+($D12+$E12)*1000,($D12+$E12))=($D12+$E12)-1)),"T","R"))))</f>
      </c>
      <c r="AO12" s="24">
        <f>IF($A12="","",IF(AND(Setup!$B$9="Mark as travel",OR(MOD(AO$7-(Setup!$B$6+$F12)+($D12+$E12)*1000,($D12+$E12))=0,MOD(AO$7-(Setup!$B$6+$F12)+($D12+$E12)*1000,($D12+$E12))=$D12-1)),"T",IF(MOD(AO$7-(Setup!$B$6+$F12)+($D12+$E12)*1000,($D12+$E12))&lt;$D12,IF(MOD(AO$7-(Setup!$B$6+$F12)+($D12+$E12)*1000,($D12+$E12))&lt;Setup!$B$11,"D","N"),IF(AND(Setup!$B$9="Take from R&amp;R",OR(MOD(AO$7-(Setup!$B$6+$F12)+($D12+$E12)*1000,($D12+$E12))=$D12,MOD(AO$7-(Setup!$B$6+$F12)+($D12+$E12)*1000,($D12+$E12))=($D12+$E12)-1)),"T","R"))))</f>
      </c>
      <c r="AP12" s="24">
        <f>IF($A12="","",IF(AND(Setup!$B$9="Mark as travel",OR(MOD(AP$7-(Setup!$B$6+$F12)+($D12+$E12)*1000,($D12+$E12))=0,MOD(AP$7-(Setup!$B$6+$F12)+($D12+$E12)*1000,($D12+$E12))=$D12-1)),"T",IF(MOD(AP$7-(Setup!$B$6+$F12)+($D12+$E12)*1000,($D12+$E12))&lt;$D12,IF(MOD(AP$7-(Setup!$B$6+$F12)+($D12+$E12)*1000,($D12+$E12))&lt;Setup!$B$11,"D","N"),IF(AND(Setup!$B$9="Take from R&amp;R",OR(MOD(AP$7-(Setup!$B$6+$F12)+($D12+$E12)*1000,($D12+$E12))=$D12,MOD(AP$7-(Setup!$B$6+$F12)+($D12+$E12)*1000,($D12+$E12))=($D12+$E12)-1)),"T","R"))))</f>
      </c>
      <c r="AQ12" s="24">
        <f>IF($A12="","",IF(AND(Setup!$B$9="Mark as travel",OR(MOD(AQ$7-(Setup!$B$6+$F12)+($D12+$E12)*1000,($D12+$E12))=0,MOD(AQ$7-(Setup!$B$6+$F12)+($D12+$E12)*1000,($D12+$E12))=$D12-1)),"T",IF(MOD(AQ$7-(Setup!$B$6+$F12)+($D12+$E12)*1000,($D12+$E12))&lt;$D12,IF(MOD(AQ$7-(Setup!$B$6+$F12)+($D12+$E12)*1000,($D12+$E12))&lt;Setup!$B$11,"D","N"),IF(AND(Setup!$B$9="Take from R&amp;R",OR(MOD(AQ$7-(Setup!$B$6+$F12)+($D12+$E12)*1000,($D12+$E12))=$D12,MOD(AQ$7-(Setup!$B$6+$F12)+($D12+$E12)*1000,($D12+$E12))=($D12+$E12)-1)),"T","R"))))</f>
      </c>
      <c r="AR12" s="24">
        <f>IF($A12="","",IF(AND(Setup!$B$9="Mark as travel",OR(MOD(AR$7-(Setup!$B$6+$F12)+($D12+$E12)*1000,($D12+$E12))=0,MOD(AR$7-(Setup!$B$6+$F12)+($D12+$E12)*1000,($D12+$E12))=$D12-1)),"T",IF(MOD(AR$7-(Setup!$B$6+$F12)+($D12+$E12)*1000,($D12+$E12))&lt;$D12,IF(MOD(AR$7-(Setup!$B$6+$F12)+($D12+$E12)*1000,($D12+$E12))&lt;Setup!$B$11,"D","N"),IF(AND(Setup!$B$9="Take from R&amp;R",OR(MOD(AR$7-(Setup!$B$6+$F12)+($D12+$E12)*1000,($D12+$E12))=$D12,MOD(AR$7-(Setup!$B$6+$F12)+($D12+$E12)*1000,($D12+$E12))=($D12+$E12)-1)),"T","R"))))</f>
      </c>
      <c r="AS12" s="24">
        <f>IF($A12="","",IF(AND(Setup!$B$9="Mark as travel",OR(MOD(AS$7-(Setup!$B$6+$F12)+($D12+$E12)*1000,($D12+$E12))=0,MOD(AS$7-(Setup!$B$6+$F12)+($D12+$E12)*1000,($D12+$E12))=$D12-1)),"T",IF(MOD(AS$7-(Setup!$B$6+$F12)+($D12+$E12)*1000,($D12+$E12))&lt;$D12,IF(MOD(AS$7-(Setup!$B$6+$F12)+($D12+$E12)*1000,($D12+$E12))&lt;Setup!$B$11,"D","N"),IF(AND(Setup!$B$9="Take from R&amp;R",OR(MOD(AS$7-(Setup!$B$6+$F12)+($D12+$E12)*1000,($D12+$E12))=$D12,MOD(AS$7-(Setup!$B$6+$F12)+($D12+$E12)*1000,($D12+$E12))=($D12+$E12)-1)),"T","R"))))</f>
      </c>
      <c r="AT12" s="24">
        <f>IF($A12="","",IF(AND(Setup!$B$9="Mark as travel",OR(MOD(AT$7-(Setup!$B$6+$F12)+($D12+$E12)*1000,($D12+$E12))=0,MOD(AT$7-(Setup!$B$6+$F12)+($D12+$E12)*1000,($D12+$E12))=$D12-1)),"T",IF(MOD(AT$7-(Setup!$B$6+$F12)+($D12+$E12)*1000,($D12+$E12))&lt;$D12,IF(MOD(AT$7-(Setup!$B$6+$F12)+($D12+$E12)*1000,($D12+$E12))&lt;Setup!$B$11,"D","N"),IF(AND(Setup!$B$9="Take from R&amp;R",OR(MOD(AT$7-(Setup!$B$6+$F12)+($D12+$E12)*1000,($D12+$E12))=$D12,MOD(AT$7-(Setup!$B$6+$F12)+($D12+$E12)*1000,($D12+$E12))=($D12+$E12)-1)),"T","R"))))</f>
      </c>
      <c r="AU12" s="24">
        <f>IF($A12="","",IF(AND(Setup!$B$9="Mark as travel",OR(MOD(AU$7-(Setup!$B$6+$F12)+($D12+$E12)*1000,($D12+$E12))=0,MOD(AU$7-(Setup!$B$6+$F12)+($D12+$E12)*1000,($D12+$E12))=$D12-1)),"T",IF(MOD(AU$7-(Setup!$B$6+$F12)+($D12+$E12)*1000,($D12+$E12))&lt;$D12,IF(MOD(AU$7-(Setup!$B$6+$F12)+($D12+$E12)*1000,($D12+$E12))&lt;Setup!$B$11,"D","N"),IF(AND(Setup!$B$9="Take from R&amp;R",OR(MOD(AU$7-(Setup!$B$6+$F12)+($D12+$E12)*1000,($D12+$E12))=$D12,MOD(AU$7-(Setup!$B$6+$F12)+($D12+$E12)*1000,($D12+$E12))=($D12+$E12)-1)),"T","R"))))</f>
      </c>
      <c r="AV12" s="24">
        <f>IF($A12="","",IF(AND(Setup!$B$9="Mark as travel",OR(MOD(AV$7-(Setup!$B$6+$F12)+($D12+$E12)*1000,($D12+$E12))=0,MOD(AV$7-(Setup!$B$6+$F12)+($D12+$E12)*1000,($D12+$E12))=$D12-1)),"T",IF(MOD(AV$7-(Setup!$B$6+$F12)+($D12+$E12)*1000,($D12+$E12))&lt;$D12,IF(MOD(AV$7-(Setup!$B$6+$F12)+($D12+$E12)*1000,($D12+$E12))&lt;Setup!$B$11,"D","N"),IF(AND(Setup!$B$9="Take from R&amp;R",OR(MOD(AV$7-(Setup!$B$6+$F12)+($D12+$E12)*1000,($D12+$E12))=$D12,MOD(AV$7-(Setup!$B$6+$F12)+($D12+$E12)*1000,($D12+$E12))=($D12+$E12)-1)),"T","R"))))</f>
      </c>
      <c r="AW12" s="24">
        <f>IF($A12="","",IF(AND(Setup!$B$9="Mark as travel",OR(MOD(AW$7-(Setup!$B$6+$F12)+($D12+$E12)*1000,($D12+$E12))=0,MOD(AW$7-(Setup!$B$6+$F12)+($D12+$E12)*1000,($D12+$E12))=$D12-1)),"T",IF(MOD(AW$7-(Setup!$B$6+$F12)+($D12+$E12)*1000,($D12+$E12))&lt;$D12,IF(MOD(AW$7-(Setup!$B$6+$F12)+($D12+$E12)*1000,($D12+$E12))&lt;Setup!$B$11,"D","N"),IF(AND(Setup!$B$9="Take from R&amp;R",OR(MOD(AW$7-(Setup!$B$6+$F12)+($D12+$E12)*1000,($D12+$E12))=$D12,MOD(AW$7-(Setup!$B$6+$F12)+($D12+$E12)*1000,($D12+$E12))=($D12+$E12)-1)),"T","R"))))</f>
      </c>
      <c r="AX12" s="24">
        <f>IF($A12="","",IF(AND(Setup!$B$9="Mark as travel",OR(MOD(AX$7-(Setup!$B$6+$F12)+($D12+$E12)*1000,($D12+$E12))=0,MOD(AX$7-(Setup!$B$6+$F12)+($D12+$E12)*1000,($D12+$E12))=$D12-1)),"T",IF(MOD(AX$7-(Setup!$B$6+$F12)+($D12+$E12)*1000,($D12+$E12))&lt;$D12,IF(MOD(AX$7-(Setup!$B$6+$F12)+($D12+$E12)*1000,($D12+$E12))&lt;Setup!$B$11,"D","N"),IF(AND(Setup!$B$9="Take from R&amp;R",OR(MOD(AX$7-(Setup!$B$6+$F12)+($D12+$E12)*1000,($D12+$E12))=$D12,MOD(AX$7-(Setup!$B$6+$F12)+($D12+$E12)*1000,($D12+$E12))=($D12+$E12)-1)),"T","R"))))</f>
      </c>
      <c r="AY12" s="24">
        <f>IF($A12="","",IF(AND(Setup!$B$9="Mark as travel",OR(MOD(AY$7-(Setup!$B$6+$F12)+($D12+$E12)*1000,($D12+$E12))=0,MOD(AY$7-(Setup!$B$6+$F12)+($D12+$E12)*1000,($D12+$E12))=$D12-1)),"T",IF(MOD(AY$7-(Setup!$B$6+$F12)+($D12+$E12)*1000,($D12+$E12))&lt;$D12,IF(MOD(AY$7-(Setup!$B$6+$F12)+($D12+$E12)*1000,($D12+$E12))&lt;Setup!$B$11,"D","N"),IF(AND(Setup!$B$9="Take from R&amp;R",OR(MOD(AY$7-(Setup!$B$6+$F12)+($D12+$E12)*1000,($D12+$E12))=$D12,MOD(AY$7-(Setup!$B$6+$F12)+($D12+$E12)*1000,($D12+$E12))=($D12+$E12)-1)),"T","R"))))</f>
      </c>
      <c r="AZ12" s="24">
        <f>IF($A12="","",IF(AND(Setup!$B$9="Mark as travel",OR(MOD(AZ$7-(Setup!$B$6+$F12)+($D12+$E12)*1000,($D12+$E12))=0,MOD(AZ$7-(Setup!$B$6+$F12)+($D12+$E12)*1000,($D12+$E12))=$D12-1)),"T",IF(MOD(AZ$7-(Setup!$B$6+$F12)+($D12+$E12)*1000,($D12+$E12))&lt;$D12,IF(MOD(AZ$7-(Setup!$B$6+$F12)+($D12+$E12)*1000,($D12+$E12))&lt;Setup!$B$11,"D","N"),IF(AND(Setup!$B$9="Take from R&amp;R",OR(MOD(AZ$7-(Setup!$B$6+$F12)+($D12+$E12)*1000,($D12+$E12))=$D12,MOD(AZ$7-(Setup!$B$6+$F12)+($D12+$E12)*1000,($D12+$E12))=($D12+$E12)-1)),"T","R"))))</f>
      </c>
      <c r="BA12" s="24">
        <f>IF($A12="","",IF(AND(Setup!$B$9="Mark as travel",OR(MOD(BA$7-(Setup!$B$6+$F12)+($D12+$E12)*1000,($D12+$E12))=0,MOD(BA$7-(Setup!$B$6+$F12)+($D12+$E12)*1000,($D12+$E12))=$D12-1)),"T",IF(MOD(BA$7-(Setup!$B$6+$F12)+($D12+$E12)*1000,($D12+$E12))&lt;$D12,IF(MOD(BA$7-(Setup!$B$6+$F12)+($D12+$E12)*1000,($D12+$E12))&lt;Setup!$B$11,"D","N"),IF(AND(Setup!$B$9="Take from R&amp;R",OR(MOD(BA$7-(Setup!$B$6+$F12)+($D12+$E12)*1000,($D12+$E12))=$D12,MOD(BA$7-(Setup!$B$6+$F12)+($D12+$E12)*1000,($D12+$E12))=($D12+$E12)-1)),"T","R"))))</f>
      </c>
      <c r="BB12" s="24">
        <f>IF($A12="","",IF(AND(Setup!$B$9="Mark as travel",OR(MOD(BB$7-(Setup!$B$6+$F12)+($D12+$E12)*1000,($D12+$E12))=0,MOD(BB$7-(Setup!$B$6+$F12)+($D12+$E12)*1000,($D12+$E12))=$D12-1)),"T",IF(MOD(BB$7-(Setup!$B$6+$F12)+($D12+$E12)*1000,($D12+$E12))&lt;$D12,IF(MOD(BB$7-(Setup!$B$6+$F12)+($D12+$E12)*1000,($D12+$E12))&lt;Setup!$B$11,"D","N"),IF(AND(Setup!$B$9="Take from R&amp;R",OR(MOD(BB$7-(Setup!$B$6+$F12)+($D12+$E12)*1000,($D12+$E12))=$D12,MOD(BB$7-(Setup!$B$6+$F12)+($D12+$E12)*1000,($D12+$E12))=($D12+$E12)-1)),"T","R"))))</f>
      </c>
      <c r="BC12" s="24">
        <f>IF($A12="","",IF(AND(Setup!$B$9="Mark as travel",OR(MOD(BC$7-(Setup!$B$6+$F12)+($D12+$E12)*1000,($D12+$E12))=0,MOD(BC$7-(Setup!$B$6+$F12)+($D12+$E12)*1000,($D12+$E12))=$D12-1)),"T",IF(MOD(BC$7-(Setup!$B$6+$F12)+($D12+$E12)*1000,($D12+$E12))&lt;$D12,IF(MOD(BC$7-(Setup!$B$6+$F12)+($D12+$E12)*1000,($D12+$E12))&lt;Setup!$B$11,"D","N"),IF(AND(Setup!$B$9="Take from R&amp;R",OR(MOD(BC$7-(Setup!$B$6+$F12)+($D12+$E12)*1000,($D12+$E12))=$D12,MOD(BC$7-(Setup!$B$6+$F12)+($D12+$E12)*1000,($D12+$E12))=($D12+$E12)-1)),"T","R"))))</f>
      </c>
      <c r="BD12" s="24">
        <f>IF($A12="","",IF(AND(Setup!$B$9="Mark as travel",OR(MOD(BD$7-(Setup!$B$6+$F12)+($D12+$E12)*1000,($D12+$E12))=0,MOD(BD$7-(Setup!$B$6+$F12)+($D12+$E12)*1000,($D12+$E12))=$D12-1)),"T",IF(MOD(BD$7-(Setup!$B$6+$F12)+($D12+$E12)*1000,($D12+$E12))&lt;$D12,IF(MOD(BD$7-(Setup!$B$6+$F12)+($D12+$E12)*1000,($D12+$E12))&lt;Setup!$B$11,"D","N"),IF(AND(Setup!$B$9="Take from R&amp;R",OR(MOD(BD$7-(Setup!$B$6+$F12)+($D12+$E12)*1000,($D12+$E12))=$D12,MOD(BD$7-(Setup!$B$6+$F12)+($D12+$E12)*1000,($D12+$E12))=($D12+$E12)-1)),"T","R"))))</f>
      </c>
      <c r="BE12" s="24">
        <f>IF($A12="","",IF(AND(Setup!$B$9="Mark as travel",OR(MOD(BE$7-(Setup!$B$6+$F12)+($D12+$E12)*1000,($D12+$E12))=0,MOD(BE$7-(Setup!$B$6+$F12)+($D12+$E12)*1000,($D12+$E12))=$D12-1)),"T",IF(MOD(BE$7-(Setup!$B$6+$F12)+($D12+$E12)*1000,($D12+$E12))&lt;$D12,IF(MOD(BE$7-(Setup!$B$6+$F12)+($D12+$E12)*1000,($D12+$E12))&lt;Setup!$B$11,"D","N"),IF(AND(Setup!$B$9="Take from R&amp;R",OR(MOD(BE$7-(Setup!$B$6+$F12)+($D12+$E12)*1000,($D12+$E12))=$D12,MOD(BE$7-(Setup!$B$6+$F12)+($D12+$E12)*1000,($D12+$E12))=($D12+$E12)-1)),"T","R"))))</f>
      </c>
      <c r="BF12" s="24">
        <f>IF($A12="","",IF(AND(Setup!$B$9="Mark as travel",OR(MOD(BF$7-(Setup!$B$6+$F12)+($D12+$E12)*1000,($D12+$E12))=0,MOD(BF$7-(Setup!$B$6+$F12)+($D12+$E12)*1000,($D12+$E12))=$D12-1)),"T",IF(MOD(BF$7-(Setup!$B$6+$F12)+($D12+$E12)*1000,($D12+$E12))&lt;$D12,IF(MOD(BF$7-(Setup!$B$6+$F12)+($D12+$E12)*1000,($D12+$E12))&lt;Setup!$B$11,"D","N"),IF(AND(Setup!$B$9="Take from R&amp;R",OR(MOD(BF$7-(Setup!$B$6+$F12)+($D12+$E12)*1000,($D12+$E12))=$D12,MOD(BF$7-(Setup!$B$6+$F12)+($D12+$E12)*1000,($D12+$E12))=($D12+$E12)-1)),"T","R"))))</f>
      </c>
      <c r="BG12" s="24">
        <f>IF($A12="","",IF(AND(Setup!$B$9="Mark as travel",OR(MOD(BG$7-(Setup!$B$6+$F12)+($D12+$E12)*1000,($D12+$E12))=0,MOD(BG$7-(Setup!$B$6+$F12)+($D12+$E12)*1000,($D12+$E12))=$D12-1)),"T",IF(MOD(BG$7-(Setup!$B$6+$F12)+($D12+$E12)*1000,($D12+$E12))&lt;$D12,IF(MOD(BG$7-(Setup!$B$6+$F12)+($D12+$E12)*1000,($D12+$E12))&lt;Setup!$B$11,"D","N"),IF(AND(Setup!$B$9="Take from R&amp;R",OR(MOD(BG$7-(Setup!$B$6+$F12)+($D12+$E12)*1000,($D12+$E12))=$D12,MOD(BG$7-(Setup!$B$6+$F12)+($D12+$E12)*1000,($D12+$E12))=($D12+$E12)-1)),"T","R"))))</f>
      </c>
      <c r="BH12" s="24">
        <f>IF($A12="","",IF(AND(Setup!$B$9="Mark as travel",OR(MOD(BH$7-(Setup!$B$6+$F12)+($D12+$E12)*1000,($D12+$E12))=0,MOD(BH$7-(Setup!$B$6+$F12)+($D12+$E12)*1000,($D12+$E12))=$D12-1)),"T",IF(MOD(BH$7-(Setup!$B$6+$F12)+($D12+$E12)*1000,($D12+$E12))&lt;$D12,IF(MOD(BH$7-(Setup!$B$6+$F12)+($D12+$E12)*1000,($D12+$E12))&lt;Setup!$B$11,"D","N"),IF(AND(Setup!$B$9="Take from R&amp;R",OR(MOD(BH$7-(Setup!$B$6+$F12)+($D12+$E12)*1000,($D12+$E12))=$D12,MOD(BH$7-(Setup!$B$6+$F12)+($D12+$E12)*1000,($D12+$E12))=($D12+$E12)-1)),"T","R"))))</f>
      </c>
      <c r="BI12" s="24">
        <f>IF($A12="","",IF(AND(Setup!$B$9="Mark as travel",OR(MOD(BI$7-(Setup!$B$6+$F12)+($D12+$E12)*1000,($D12+$E12))=0,MOD(BI$7-(Setup!$B$6+$F12)+($D12+$E12)*1000,($D12+$E12))=$D12-1)),"T",IF(MOD(BI$7-(Setup!$B$6+$F12)+($D12+$E12)*1000,($D12+$E12))&lt;$D12,IF(MOD(BI$7-(Setup!$B$6+$F12)+($D12+$E12)*1000,($D12+$E12))&lt;Setup!$B$11,"D","N"),IF(AND(Setup!$B$9="Take from R&amp;R",OR(MOD(BI$7-(Setup!$B$6+$F12)+($D12+$E12)*1000,($D12+$E12))=$D12,MOD(BI$7-(Setup!$B$6+$F12)+($D12+$E12)*1000,($D12+$E12))=($D12+$E12)-1)),"T","R"))))</f>
      </c>
      <c r="BJ12" s="24">
        <f>IF($A12="","",IF(AND(Setup!$B$9="Mark as travel",OR(MOD(BJ$7-(Setup!$B$6+$F12)+($D12+$E12)*1000,($D12+$E12))=0,MOD(BJ$7-(Setup!$B$6+$F12)+($D12+$E12)*1000,($D12+$E12))=$D12-1)),"T",IF(MOD(BJ$7-(Setup!$B$6+$F12)+($D12+$E12)*1000,($D12+$E12))&lt;$D12,IF(MOD(BJ$7-(Setup!$B$6+$F12)+($D12+$E12)*1000,($D12+$E12))&lt;Setup!$B$11,"D","N"),IF(AND(Setup!$B$9="Take from R&amp;R",OR(MOD(BJ$7-(Setup!$B$6+$F12)+($D12+$E12)*1000,($D12+$E12))=$D12,MOD(BJ$7-(Setup!$B$6+$F12)+($D12+$E12)*1000,($D12+$E12))=($D12+$E12)-1)),"T","R"))))</f>
      </c>
    </row>
    <row r="13" spans="1:62" x14ac:dyDescent="0.25">
      <c r="A13" s="31" t="s">
        <v>88</v>
      </c>
      <c r="B13" s="31" t="s">
        <v>86</v>
      </c>
      <c r="C13" s="31" t="s">
        <v>82</v>
      </c>
      <c r="D13" s="16">
        <f>IF($A13="","",IF(OR($C13="",$C13="Same as Setup"),Setup!$B$15,INDEX(Setup!$B$21:$B$29,MATCH($C13,Setup!$A$21:$A$29,0))))</f>
      </c>
      <c r="E13" s="16">
        <f>IF($A13="","",IF(OR($C13="",$C13="Same as Setup"),Setup!$B$16,INDEX(Setup!$C$21:$C$29,MATCH($C13,Setup!$A$21:$A$29,0))))</f>
      </c>
      <c r="F13" s="5">
        <v>17</v>
      </c>
      <c r="G13" s="24">
        <f>IF($A13="","",IF(AND(Setup!$B$9="Mark as travel",OR(MOD(G$7-(Setup!$B$6+$F13)+($D13+$E13)*1000,($D13+$E13))=0,MOD(G$7-(Setup!$B$6+$F13)+($D13+$E13)*1000,($D13+$E13))=$D13-1)),"T",IF(MOD(G$7-(Setup!$B$6+$F13)+($D13+$E13)*1000,($D13+$E13))&lt;$D13,IF(MOD(G$7-(Setup!$B$6+$F13)+($D13+$E13)*1000,($D13+$E13))&lt;Setup!$B$11,"D","N"),IF(AND(Setup!$B$9="Take from R&amp;R",OR(MOD(G$7-(Setup!$B$6+$F13)+($D13+$E13)*1000,($D13+$E13))=$D13,MOD(G$7-(Setup!$B$6+$F13)+($D13+$E13)*1000,($D13+$E13))=($D13+$E13)-1)),"T","R"))))</f>
      </c>
      <c r="H13" s="24">
        <f>IF($A13="","",IF(AND(Setup!$B$9="Mark as travel",OR(MOD(H$7-(Setup!$B$6+$F13)+($D13+$E13)*1000,($D13+$E13))=0,MOD(H$7-(Setup!$B$6+$F13)+($D13+$E13)*1000,($D13+$E13))=$D13-1)),"T",IF(MOD(H$7-(Setup!$B$6+$F13)+($D13+$E13)*1000,($D13+$E13))&lt;$D13,IF(MOD(H$7-(Setup!$B$6+$F13)+($D13+$E13)*1000,($D13+$E13))&lt;Setup!$B$11,"D","N"),IF(AND(Setup!$B$9="Take from R&amp;R",OR(MOD(H$7-(Setup!$B$6+$F13)+($D13+$E13)*1000,($D13+$E13))=$D13,MOD(H$7-(Setup!$B$6+$F13)+($D13+$E13)*1000,($D13+$E13))=($D13+$E13)-1)),"T","R"))))</f>
      </c>
      <c r="I13" s="24">
        <f>IF($A13="","",IF(AND(Setup!$B$9="Mark as travel",OR(MOD(I$7-(Setup!$B$6+$F13)+($D13+$E13)*1000,($D13+$E13))=0,MOD(I$7-(Setup!$B$6+$F13)+($D13+$E13)*1000,($D13+$E13))=$D13-1)),"T",IF(MOD(I$7-(Setup!$B$6+$F13)+($D13+$E13)*1000,($D13+$E13))&lt;$D13,IF(MOD(I$7-(Setup!$B$6+$F13)+($D13+$E13)*1000,($D13+$E13))&lt;Setup!$B$11,"D","N"),IF(AND(Setup!$B$9="Take from R&amp;R",OR(MOD(I$7-(Setup!$B$6+$F13)+($D13+$E13)*1000,($D13+$E13))=$D13,MOD(I$7-(Setup!$B$6+$F13)+($D13+$E13)*1000,($D13+$E13))=($D13+$E13)-1)),"T","R"))))</f>
      </c>
      <c r="J13" s="24">
        <f>IF($A13="","",IF(AND(Setup!$B$9="Mark as travel",OR(MOD(J$7-(Setup!$B$6+$F13)+($D13+$E13)*1000,($D13+$E13))=0,MOD(J$7-(Setup!$B$6+$F13)+($D13+$E13)*1000,($D13+$E13))=$D13-1)),"T",IF(MOD(J$7-(Setup!$B$6+$F13)+($D13+$E13)*1000,($D13+$E13))&lt;$D13,IF(MOD(J$7-(Setup!$B$6+$F13)+($D13+$E13)*1000,($D13+$E13))&lt;Setup!$B$11,"D","N"),IF(AND(Setup!$B$9="Take from R&amp;R",OR(MOD(J$7-(Setup!$B$6+$F13)+($D13+$E13)*1000,($D13+$E13))=$D13,MOD(J$7-(Setup!$B$6+$F13)+($D13+$E13)*1000,($D13+$E13))=($D13+$E13)-1)),"T","R"))))</f>
      </c>
      <c r="K13" s="24">
        <f>IF($A13="","",IF(AND(Setup!$B$9="Mark as travel",OR(MOD(K$7-(Setup!$B$6+$F13)+($D13+$E13)*1000,($D13+$E13))=0,MOD(K$7-(Setup!$B$6+$F13)+($D13+$E13)*1000,($D13+$E13))=$D13-1)),"T",IF(MOD(K$7-(Setup!$B$6+$F13)+($D13+$E13)*1000,($D13+$E13))&lt;$D13,IF(MOD(K$7-(Setup!$B$6+$F13)+($D13+$E13)*1000,($D13+$E13))&lt;Setup!$B$11,"D","N"),IF(AND(Setup!$B$9="Take from R&amp;R",OR(MOD(K$7-(Setup!$B$6+$F13)+($D13+$E13)*1000,($D13+$E13))=$D13,MOD(K$7-(Setup!$B$6+$F13)+($D13+$E13)*1000,($D13+$E13))=($D13+$E13)-1)),"T","R"))))</f>
      </c>
      <c r="L13" s="24">
        <f>IF($A13="","",IF(AND(Setup!$B$9="Mark as travel",OR(MOD(L$7-(Setup!$B$6+$F13)+($D13+$E13)*1000,($D13+$E13))=0,MOD(L$7-(Setup!$B$6+$F13)+($D13+$E13)*1000,($D13+$E13))=$D13-1)),"T",IF(MOD(L$7-(Setup!$B$6+$F13)+($D13+$E13)*1000,($D13+$E13))&lt;$D13,IF(MOD(L$7-(Setup!$B$6+$F13)+($D13+$E13)*1000,($D13+$E13))&lt;Setup!$B$11,"D","N"),IF(AND(Setup!$B$9="Take from R&amp;R",OR(MOD(L$7-(Setup!$B$6+$F13)+($D13+$E13)*1000,($D13+$E13))=$D13,MOD(L$7-(Setup!$B$6+$F13)+($D13+$E13)*1000,($D13+$E13))=($D13+$E13)-1)),"T","R"))))</f>
      </c>
      <c r="M13" s="24">
        <f>IF($A13="","",IF(AND(Setup!$B$9="Mark as travel",OR(MOD(M$7-(Setup!$B$6+$F13)+($D13+$E13)*1000,($D13+$E13))=0,MOD(M$7-(Setup!$B$6+$F13)+($D13+$E13)*1000,($D13+$E13))=$D13-1)),"T",IF(MOD(M$7-(Setup!$B$6+$F13)+($D13+$E13)*1000,($D13+$E13))&lt;$D13,IF(MOD(M$7-(Setup!$B$6+$F13)+($D13+$E13)*1000,($D13+$E13))&lt;Setup!$B$11,"D","N"),IF(AND(Setup!$B$9="Take from R&amp;R",OR(MOD(M$7-(Setup!$B$6+$F13)+($D13+$E13)*1000,($D13+$E13))=$D13,MOD(M$7-(Setup!$B$6+$F13)+($D13+$E13)*1000,($D13+$E13))=($D13+$E13)-1)),"T","R"))))</f>
      </c>
      <c r="N13" s="24">
        <f>IF($A13="","",IF(AND(Setup!$B$9="Mark as travel",OR(MOD(N$7-(Setup!$B$6+$F13)+($D13+$E13)*1000,($D13+$E13))=0,MOD(N$7-(Setup!$B$6+$F13)+($D13+$E13)*1000,($D13+$E13))=$D13-1)),"T",IF(MOD(N$7-(Setup!$B$6+$F13)+($D13+$E13)*1000,($D13+$E13))&lt;$D13,IF(MOD(N$7-(Setup!$B$6+$F13)+($D13+$E13)*1000,($D13+$E13))&lt;Setup!$B$11,"D","N"),IF(AND(Setup!$B$9="Take from R&amp;R",OR(MOD(N$7-(Setup!$B$6+$F13)+($D13+$E13)*1000,($D13+$E13))=$D13,MOD(N$7-(Setup!$B$6+$F13)+($D13+$E13)*1000,($D13+$E13))=($D13+$E13)-1)),"T","R"))))</f>
      </c>
      <c r="O13" s="24">
        <f>IF($A13="","",IF(AND(Setup!$B$9="Mark as travel",OR(MOD(O$7-(Setup!$B$6+$F13)+($D13+$E13)*1000,($D13+$E13))=0,MOD(O$7-(Setup!$B$6+$F13)+($D13+$E13)*1000,($D13+$E13))=$D13-1)),"T",IF(MOD(O$7-(Setup!$B$6+$F13)+($D13+$E13)*1000,($D13+$E13))&lt;$D13,IF(MOD(O$7-(Setup!$B$6+$F13)+($D13+$E13)*1000,($D13+$E13))&lt;Setup!$B$11,"D","N"),IF(AND(Setup!$B$9="Take from R&amp;R",OR(MOD(O$7-(Setup!$B$6+$F13)+($D13+$E13)*1000,($D13+$E13))=$D13,MOD(O$7-(Setup!$B$6+$F13)+($D13+$E13)*1000,($D13+$E13))=($D13+$E13)-1)),"T","R"))))</f>
      </c>
      <c r="P13" s="24">
        <f>IF($A13="","",IF(AND(Setup!$B$9="Mark as travel",OR(MOD(P$7-(Setup!$B$6+$F13)+($D13+$E13)*1000,($D13+$E13))=0,MOD(P$7-(Setup!$B$6+$F13)+($D13+$E13)*1000,($D13+$E13))=$D13-1)),"T",IF(MOD(P$7-(Setup!$B$6+$F13)+($D13+$E13)*1000,($D13+$E13))&lt;$D13,IF(MOD(P$7-(Setup!$B$6+$F13)+($D13+$E13)*1000,($D13+$E13))&lt;Setup!$B$11,"D","N"),IF(AND(Setup!$B$9="Take from R&amp;R",OR(MOD(P$7-(Setup!$B$6+$F13)+($D13+$E13)*1000,($D13+$E13))=$D13,MOD(P$7-(Setup!$B$6+$F13)+($D13+$E13)*1000,($D13+$E13))=($D13+$E13)-1)),"T","R"))))</f>
      </c>
      <c r="Q13" s="24">
        <f>IF($A13="","",IF(AND(Setup!$B$9="Mark as travel",OR(MOD(Q$7-(Setup!$B$6+$F13)+($D13+$E13)*1000,($D13+$E13))=0,MOD(Q$7-(Setup!$B$6+$F13)+($D13+$E13)*1000,($D13+$E13))=$D13-1)),"T",IF(MOD(Q$7-(Setup!$B$6+$F13)+($D13+$E13)*1000,($D13+$E13))&lt;$D13,IF(MOD(Q$7-(Setup!$B$6+$F13)+($D13+$E13)*1000,($D13+$E13))&lt;Setup!$B$11,"D","N"),IF(AND(Setup!$B$9="Take from R&amp;R",OR(MOD(Q$7-(Setup!$B$6+$F13)+($D13+$E13)*1000,($D13+$E13))=$D13,MOD(Q$7-(Setup!$B$6+$F13)+($D13+$E13)*1000,($D13+$E13))=($D13+$E13)-1)),"T","R"))))</f>
      </c>
      <c r="R13" s="24">
        <f>IF($A13="","",IF(AND(Setup!$B$9="Mark as travel",OR(MOD(R$7-(Setup!$B$6+$F13)+($D13+$E13)*1000,($D13+$E13))=0,MOD(R$7-(Setup!$B$6+$F13)+($D13+$E13)*1000,($D13+$E13))=$D13-1)),"T",IF(MOD(R$7-(Setup!$B$6+$F13)+($D13+$E13)*1000,($D13+$E13))&lt;$D13,IF(MOD(R$7-(Setup!$B$6+$F13)+($D13+$E13)*1000,($D13+$E13))&lt;Setup!$B$11,"D","N"),IF(AND(Setup!$B$9="Take from R&amp;R",OR(MOD(R$7-(Setup!$B$6+$F13)+($D13+$E13)*1000,($D13+$E13))=$D13,MOD(R$7-(Setup!$B$6+$F13)+($D13+$E13)*1000,($D13+$E13))=($D13+$E13)-1)),"T","R"))))</f>
      </c>
      <c r="S13" s="24">
        <f>IF($A13="","",IF(AND(Setup!$B$9="Mark as travel",OR(MOD(S$7-(Setup!$B$6+$F13)+($D13+$E13)*1000,($D13+$E13))=0,MOD(S$7-(Setup!$B$6+$F13)+($D13+$E13)*1000,($D13+$E13))=$D13-1)),"T",IF(MOD(S$7-(Setup!$B$6+$F13)+($D13+$E13)*1000,($D13+$E13))&lt;$D13,IF(MOD(S$7-(Setup!$B$6+$F13)+($D13+$E13)*1000,($D13+$E13))&lt;Setup!$B$11,"D","N"),IF(AND(Setup!$B$9="Take from R&amp;R",OR(MOD(S$7-(Setup!$B$6+$F13)+($D13+$E13)*1000,($D13+$E13))=$D13,MOD(S$7-(Setup!$B$6+$F13)+($D13+$E13)*1000,($D13+$E13))=($D13+$E13)-1)),"T","R"))))</f>
      </c>
      <c r="T13" s="24">
        <f>IF($A13="","",IF(AND(Setup!$B$9="Mark as travel",OR(MOD(T$7-(Setup!$B$6+$F13)+($D13+$E13)*1000,($D13+$E13))=0,MOD(T$7-(Setup!$B$6+$F13)+($D13+$E13)*1000,($D13+$E13))=$D13-1)),"T",IF(MOD(T$7-(Setup!$B$6+$F13)+($D13+$E13)*1000,($D13+$E13))&lt;$D13,IF(MOD(T$7-(Setup!$B$6+$F13)+($D13+$E13)*1000,($D13+$E13))&lt;Setup!$B$11,"D","N"),IF(AND(Setup!$B$9="Take from R&amp;R",OR(MOD(T$7-(Setup!$B$6+$F13)+($D13+$E13)*1000,($D13+$E13))=$D13,MOD(T$7-(Setup!$B$6+$F13)+($D13+$E13)*1000,($D13+$E13))=($D13+$E13)-1)),"T","R"))))</f>
      </c>
      <c r="U13" s="24">
        <f>IF($A13="","",IF(AND(Setup!$B$9="Mark as travel",OR(MOD(U$7-(Setup!$B$6+$F13)+($D13+$E13)*1000,($D13+$E13))=0,MOD(U$7-(Setup!$B$6+$F13)+($D13+$E13)*1000,($D13+$E13))=$D13-1)),"T",IF(MOD(U$7-(Setup!$B$6+$F13)+($D13+$E13)*1000,($D13+$E13))&lt;$D13,IF(MOD(U$7-(Setup!$B$6+$F13)+($D13+$E13)*1000,($D13+$E13))&lt;Setup!$B$11,"D","N"),IF(AND(Setup!$B$9="Take from R&amp;R",OR(MOD(U$7-(Setup!$B$6+$F13)+($D13+$E13)*1000,($D13+$E13))=$D13,MOD(U$7-(Setup!$B$6+$F13)+($D13+$E13)*1000,($D13+$E13))=($D13+$E13)-1)),"T","R"))))</f>
      </c>
      <c r="V13" s="24">
        <f>IF($A13="","",IF(AND(Setup!$B$9="Mark as travel",OR(MOD(V$7-(Setup!$B$6+$F13)+($D13+$E13)*1000,($D13+$E13))=0,MOD(V$7-(Setup!$B$6+$F13)+($D13+$E13)*1000,($D13+$E13))=$D13-1)),"T",IF(MOD(V$7-(Setup!$B$6+$F13)+($D13+$E13)*1000,($D13+$E13))&lt;$D13,IF(MOD(V$7-(Setup!$B$6+$F13)+($D13+$E13)*1000,($D13+$E13))&lt;Setup!$B$11,"D","N"),IF(AND(Setup!$B$9="Take from R&amp;R",OR(MOD(V$7-(Setup!$B$6+$F13)+($D13+$E13)*1000,($D13+$E13))=$D13,MOD(V$7-(Setup!$B$6+$F13)+($D13+$E13)*1000,($D13+$E13))=($D13+$E13)-1)),"T","R"))))</f>
      </c>
      <c r="W13" s="24">
        <f>IF($A13="","",IF(AND(Setup!$B$9="Mark as travel",OR(MOD(W$7-(Setup!$B$6+$F13)+($D13+$E13)*1000,($D13+$E13))=0,MOD(W$7-(Setup!$B$6+$F13)+($D13+$E13)*1000,($D13+$E13))=$D13-1)),"T",IF(MOD(W$7-(Setup!$B$6+$F13)+($D13+$E13)*1000,($D13+$E13))&lt;$D13,IF(MOD(W$7-(Setup!$B$6+$F13)+($D13+$E13)*1000,($D13+$E13))&lt;Setup!$B$11,"D","N"),IF(AND(Setup!$B$9="Take from R&amp;R",OR(MOD(W$7-(Setup!$B$6+$F13)+($D13+$E13)*1000,($D13+$E13))=$D13,MOD(W$7-(Setup!$B$6+$F13)+($D13+$E13)*1000,($D13+$E13))=($D13+$E13)-1)),"T","R"))))</f>
      </c>
      <c r="X13" s="24">
        <f>IF($A13="","",IF(AND(Setup!$B$9="Mark as travel",OR(MOD(X$7-(Setup!$B$6+$F13)+($D13+$E13)*1000,($D13+$E13))=0,MOD(X$7-(Setup!$B$6+$F13)+($D13+$E13)*1000,($D13+$E13))=$D13-1)),"T",IF(MOD(X$7-(Setup!$B$6+$F13)+($D13+$E13)*1000,($D13+$E13))&lt;$D13,IF(MOD(X$7-(Setup!$B$6+$F13)+($D13+$E13)*1000,($D13+$E13))&lt;Setup!$B$11,"D","N"),IF(AND(Setup!$B$9="Take from R&amp;R",OR(MOD(X$7-(Setup!$B$6+$F13)+($D13+$E13)*1000,($D13+$E13))=$D13,MOD(X$7-(Setup!$B$6+$F13)+($D13+$E13)*1000,($D13+$E13))=($D13+$E13)-1)),"T","R"))))</f>
      </c>
      <c r="Y13" s="24">
        <f>IF($A13="","",IF(AND(Setup!$B$9="Mark as travel",OR(MOD(Y$7-(Setup!$B$6+$F13)+($D13+$E13)*1000,($D13+$E13))=0,MOD(Y$7-(Setup!$B$6+$F13)+($D13+$E13)*1000,($D13+$E13))=$D13-1)),"T",IF(MOD(Y$7-(Setup!$B$6+$F13)+($D13+$E13)*1000,($D13+$E13))&lt;$D13,IF(MOD(Y$7-(Setup!$B$6+$F13)+($D13+$E13)*1000,($D13+$E13))&lt;Setup!$B$11,"D","N"),IF(AND(Setup!$B$9="Take from R&amp;R",OR(MOD(Y$7-(Setup!$B$6+$F13)+($D13+$E13)*1000,($D13+$E13))=$D13,MOD(Y$7-(Setup!$B$6+$F13)+($D13+$E13)*1000,($D13+$E13))=($D13+$E13)-1)),"T","R"))))</f>
      </c>
      <c r="Z13" s="24">
        <f>IF($A13="","",IF(AND(Setup!$B$9="Mark as travel",OR(MOD(Z$7-(Setup!$B$6+$F13)+($D13+$E13)*1000,($D13+$E13))=0,MOD(Z$7-(Setup!$B$6+$F13)+($D13+$E13)*1000,($D13+$E13))=$D13-1)),"T",IF(MOD(Z$7-(Setup!$B$6+$F13)+($D13+$E13)*1000,($D13+$E13))&lt;$D13,IF(MOD(Z$7-(Setup!$B$6+$F13)+($D13+$E13)*1000,($D13+$E13))&lt;Setup!$B$11,"D","N"),IF(AND(Setup!$B$9="Take from R&amp;R",OR(MOD(Z$7-(Setup!$B$6+$F13)+($D13+$E13)*1000,($D13+$E13))=$D13,MOD(Z$7-(Setup!$B$6+$F13)+($D13+$E13)*1000,($D13+$E13))=($D13+$E13)-1)),"T","R"))))</f>
      </c>
      <c r="AA13" s="24">
        <f>IF($A13="","",IF(AND(Setup!$B$9="Mark as travel",OR(MOD(AA$7-(Setup!$B$6+$F13)+($D13+$E13)*1000,($D13+$E13))=0,MOD(AA$7-(Setup!$B$6+$F13)+($D13+$E13)*1000,($D13+$E13))=$D13-1)),"T",IF(MOD(AA$7-(Setup!$B$6+$F13)+($D13+$E13)*1000,($D13+$E13))&lt;$D13,IF(MOD(AA$7-(Setup!$B$6+$F13)+($D13+$E13)*1000,($D13+$E13))&lt;Setup!$B$11,"D","N"),IF(AND(Setup!$B$9="Take from R&amp;R",OR(MOD(AA$7-(Setup!$B$6+$F13)+($D13+$E13)*1000,($D13+$E13))=$D13,MOD(AA$7-(Setup!$B$6+$F13)+($D13+$E13)*1000,($D13+$E13))=($D13+$E13)-1)),"T","R"))))</f>
      </c>
      <c r="AB13" s="24">
        <f>IF($A13="","",IF(AND(Setup!$B$9="Mark as travel",OR(MOD(AB$7-(Setup!$B$6+$F13)+($D13+$E13)*1000,($D13+$E13))=0,MOD(AB$7-(Setup!$B$6+$F13)+($D13+$E13)*1000,($D13+$E13))=$D13-1)),"T",IF(MOD(AB$7-(Setup!$B$6+$F13)+($D13+$E13)*1000,($D13+$E13))&lt;$D13,IF(MOD(AB$7-(Setup!$B$6+$F13)+($D13+$E13)*1000,($D13+$E13))&lt;Setup!$B$11,"D","N"),IF(AND(Setup!$B$9="Take from R&amp;R",OR(MOD(AB$7-(Setup!$B$6+$F13)+($D13+$E13)*1000,($D13+$E13))=$D13,MOD(AB$7-(Setup!$B$6+$F13)+($D13+$E13)*1000,($D13+$E13))=($D13+$E13)-1)),"T","R"))))</f>
      </c>
      <c r="AC13" s="24">
        <f>IF($A13="","",IF(AND(Setup!$B$9="Mark as travel",OR(MOD(AC$7-(Setup!$B$6+$F13)+($D13+$E13)*1000,($D13+$E13))=0,MOD(AC$7-(Setup!$B$6+$F13)+($D13+$E13)*1000,($D13+$E13))=$D13-1)),"T",IF(MOD(AC$7-(Setup!$B$6+$F13)+($D13+$E13)*1000,($D13+$E13))&lt;$D13,IF(MOD(AC$7-(Setup!$B$6+$F13)+($D13+$E13)*1000,($D13+$E13))&lt;Setup!$B$11,"D","N"),IF(AND(Setup!$B$9="Take from R&amp;R",OR(MOD(AC$7-(Setup!$B$6+$F13)+($D13+$E13)*1000,($D13+$E13))=$D13,MOD(AC$7-(Setup!$B$6+$F13)+($D13+$E13)*1000,($D13+$E13))=($D13+$E13)-1)),"T","R"))))</f>
      </c>
      <c r="AD13" s="24">
        <f>IF($A13="","",IF(AND(Setup!$B$9="Mark as travel",OR(MOD(AD$7-(Setup!$B$6+$F13)+($D13+$E13)*1000,($D13+$E13))=0,MOD(AD$7-(Setup!$B$6+$F13)+($D13+$E13)*1000,($D13+$E13))=$D13-1)),"T",IF(MOD(AD$7-(Setup!$B$6+$F13)+($D13+$E13)*1000,($D13+$E13))&lt;$D13,IF(MOD(AD$7-(Setup!$B$6+$F13)+($D13+$E13)*1000,($D13+$E13))&lt;Setup!$B$11,"D","N"),IF(AND(Setup!$B$9="Take from R&amp;R",OR(MOD(AD$7-(Setup!$B$6+$F13)+($D13+$E13)*1000,($D13+$E13))=$D13,MOD(AD$7-(Setup!$B$6+$F13)+($D13+$E13)*1000,($D13+$E13))=($D13+$E13)-1)),"T","R"))))</f>
      </c>
      <c r="AE13" s="24">
        <f>IF($A13="","",IF(AND(Setup!$B$9="Mark as travel",OR(MOD(AE$7-(Setup!$B$6+$F13)+($D13+$E13)*1000,($D13+$E13))=0,MOD(AE$7-(Setup!$B$6+$F13)+($D13+$E13)*1000,($D13+$E13))=$D13-1)),"T",IF(MOD(AE$7-(Setup!$B$6+$F13)+($D13+$E13)*1000,($D13+$E13))&lt;$D13,IF(MOD(AE$7-(Setup!$B$6+$F13)+($D13+$E13)*1000,($D13+$E13))&lt;Setup!$B$11,"D","N"),IF(AND(Setup!$B$9="Take from R&amp;R",OR(MOD(AE$7-(Setup!$B$6+$F13)+($D13+$E13)*1000,($D13+$E13))=$D13,MOD(AE$7-(Setup!$B$6+$F13)+($D13+$E13)*1000,($D13+$E13))=($D13+$E13)-1)),"T","R"))))</f>
      </c>
      <c r="AF13" s="24">
        <f>IF($A13="","",IF(AND(Setup!$B$9="Mark as travel",OR(MOD(AF$7-(Setup!$B$6+$F13)+($D13+$E13)*1000,($D13+$E13))=0,MOD(AF$7-(Setup!$B$6+$F13)+($D13+$E13)*1000,($D13+$E13))=$D13-1)),"T",IF(MOD(AF$7-(Setup!$B$6+$F13)+($D13+$E13)*1000,($D13+$E13))&lt;$D13,IF(MOD(AF$7-(Setup!$B$6+$F13)+($D13+$E13)*1000,($D13+$E13))&lt;Setup!$B$11,"D","N"),IF(AND(Setup!$B$9="Take from R&amp;R",OR(MOD(AF$7-(Setup!$B$6+$F13)+($D13+$E13)*1000,($D13+$E13))=$D13,MOD(AF$7-(Setup!$B$6+$F13)+($D13+$E13)*1000,($D13+$E13))=($D13+$E13)-1)),"T","R"))))</f>
      </c>
      <c r="AG13" s="24">
        <f>IF($A13="","",IF(AND(Setup!$B$9="Mark as travel",OR(MOD(AG$7-(Setup!$B$6+$F13)+($D13+$E13)*1000,($D13+$E13))=0,MOD(AG$7-(Setup!$B$6+$F13)+($D13+$E13)*1000,($D13+$E13))=$D13-1)),"T",IF(MOD(AG$7-(Setup!$B$6+$F13)+($D13+$E13)*1000,($D13+$E13))&lt;$D13,IF(MOD(AG$7-(Setup!$B$6+$F13)+($D13+$E13)*1000,($D13+$E13))&lt;Setup!$B$11,"D","N"),IF(AND(Setup!$B$9="Take from R&amp;R",OR(MOD(AG$7-(Setup!$B$6+$F13)+($D13+$E13)*1000,($D13+$E13))=$D13,MOD(AG$7-(Setup!$B$6+$F13)+($D13+$E13)*1000,($D13+$E13))=($D13+$E13)-1)),"T","R"))))</f>
      </c>
      <c r="AH13" s="24">
        <f>IF($A13="","",IF(AND(Setup!$B$9="Mark as travel",OR(MOD(AH$7-(Setup!$B$6+$F13)+($D13+$E13)*1000,($D13+$E13))=0,MOD(AH$7-(Setup!$B$6+$F13)+($D13+$E13)*1000,($D13+$E13))=$D13-1)),"T",IF(MOD(AH$7-(Setup!$B$6+$F13)+($D13+$E13)*1000,($D13+$E13))&lt;$D13,IF(MOD(AH$7-(Setup!$B$6+$F13)+($D13+$E13)*1000,($D13+$E13))&lt;Setup!$B$11,"D","N"),IF(AND(Setup!$B$9="Take from R&amp;R",OR(MOD(AH$7-(Setup!$B$6+$F13)+($D13+$E13)*1000,($D13+$E13))=$D13,MOD(AH$7-(Setup!$B$6+$F13)+($D13+$E13)*1000,($D13+$E13))=($D13+$E13)-1)),"T","R"))))</f>
      </c>
      <c r="AI13" s="24">
        <f>IF($A13="","",IF(AND(Setup!$B$9="Mark as travel",OR(MOD(AI$7-(Setup!$B$6+$F13)+($D13+$E13)*1000,($D13+$E13))=0,MOD(AI$7-(Setup!$B$6+$F13)+($D13+$E13)*1000,($D13+$E13))=$D13-1)),"T",IF(MOD(AI$7-(Setup!$B$6+$F13)+($D13+$E13)*1000,($D13+$E13))&lt;$D13,IF(MOD(AI$7-(Setup!$B$6+$F13)+($D13+$E13)*1000,($D13+$E13))&lt;Setup!$B$11,"D","N"),IF(AND(Setup!$B$9="Take from R&amp;R",OR(MOD(AI$7-(Setup!$B$6+$F13)+($D13+$E13)*1000,($D13+$E13))=$D13,MOD(AI$7-(Setup!$B$6+$F13)+($D13+$E13)*1000,($D13+$E13))=($D13+$E13)-1)),"T","R"))))</f>
      </c>
      <c r="AJ13" s="24">
        <f>IF($A13="","",IF(AND(Setup!$B$9="Mark as travel",OR(MOD(AJ$7-(Setup!$B$6+$F13)+($D13+$E13)*1000,($D13+$E13))=0,MOD(AJ$7-(Setup!$B$6+$F13)+($D13+$E13)*1000,($D13+$E13))=$D13-1)),"T",IF(MOD(AJ$7-(Setup!$B$6+$F13)+($D13+$E13)*1000,($D13+$E13))&lt;$D13,IF(MOD(AJ$7-(Setup!$B$6+$F13)+($D13+$E13)*1000,($D13+$E13))&lt;Setup!$B$11,"D","N"),IF(AND(Setup!$B$9="Take from R&amp;R",OR(MOD(AJ$7-(Setup!$B$6+$F13)+($D13+$E13)*1000,($D13+$E13))=$D13,MOD(AJ$7-(Setup!$B$6+$F13)+($D13+$E13)*1000,($D13+$E13))=($D13+$E13)-1)),"T","R"))))</f>
      </c>
      <c r="AK13" s="24">
        <f>IF($A13="","",IF(AND(Setup!$B$9="Mark as travel",OR(MOD(AK$7-(Setup!$B$6+$F13)+($D13+$E13)*1000,($D13+$E13))=0,MOD(AK$7-(Setup!$B$6+$F13)+($D13+$E13)*1000,($D13+$E13))=$D13-1)),"T",IF(MOD(AK$7-(Setup!$B$6+$F13)+($D13+$E13)*1000,($D13+$E13))&lt;$D13,IF(MOD(AK$7-(Setup!$B$6+$F13)+($D13+$E13)*1000,($D13+$E13))&lt;Setup!$B$11,"D","N"),IF(AND(Setup!$B$9="Take from R&amp;R",OR(MOD(AK$7-(Setup!$B$6+$F13)+($D13+$E13)*1000,($D13+$E13))=$D13,MOD(AK$7-(Setup!$B$6+$F13)+($D13+$E13)*1000,($D13+$E13))=($D13+$E13)-1)),"T","R"))))</f>
      </c>
      <c r="AL13" s="24">
        <f>IF($A13="","",IF(AND(Setup!$B$9="Mark as travel",OR(MOD(AL$7-(Setup!$B$6+$F13)+($D13+$E13)*1000,($D13+$E13))=0,MOD(AL$7-(Setup!$B$6+$F13)+($D13+$E13)*1000,($D13+$E13))=$D13-1)),"T",IF(MOD(AL$7-(Setup!$B$6+$F13)+($D13+$E13)*1000,($D13+$E13))&lt;$D13,IF(MOD(AL$7-(Setup!$B$6+$F13)+($D13+$E13)*1000,($D13+$E13))&lt;Setup!$B$11,"D","N"),IF(AND(Setup!$B$9="Take from R&amp;R",OR(MOD(AL$7-(Setup!$B$6+$F13)+($D13+$E13)*1000,($D13+$E13))=$D13,MOD(AL$7-(Setup!$B$6+$F13)+($D13+$E13)*1000,($D13+$E13))=($D13+$E13)-1)),"T","R"))))</f>
      </c>
      <c r="AM13" s="24">
        <f>IF($A13="","",IF(AND(Setup!$B$9="Mark as travel",OR(MOD(AM$7-(Setup!$B$6+$F13)+($D13+$E13)*1000,($D13+$E13))=0,MOD(AM$7-(Setup!$B$6+$F13)+($D13+$E13)*1000,($D13+$E13))=$D13-1)),"T",IF(MOD(AM$7-(Setup!$B$6+$F13)+($D13+$E13)*1000,($D13+$E13))&lt;$D13,IF(MOD(AM$7-(Setup!$B$6+$F13)+($D13+$E13)*1000,($D13+$E13))&lt;Setup!$B$11,"D","N"),IF(AND(Setup!$B$9="Take from R&amp;R",OR(MOD(AM$7-(Setup!$B$6+$F13)+($D13+$E13)*1000,($D13+$E13))=$D13,MOD(AM$7-(Setup!$B$6+$F13)+($D13+$E13)*1000,($D13+$E13))=($D13+$E13)-1)),"T","R"))))</f>
      </c>
      <c r="AN13" s="24">
        <f>IF($A13="","",IF(AND(Setup!$B$9="Mark as travel",OR(MOD(AN$7-(Setup!$B$6+$F13)+($D13+$E13)*1000,($D13+$E13))=0,MOD(AN$7-(Setup!$B$6+$F13)+($D13+$E13)*1000,($D13+$E13))=$D13-1)),"T",IF(MOD(AN$7-(Setup!$B$6+$F13)+($D13+$E13)*1000,($D13+$E13))&lt;$D13,IF(MOD(AN$7-(Setup!$B$6+$F13)+($D13+$E13)*1000,($D13+$E13))&lt;Setup!$B$11,"D","N"),IF(AND(Setup!$B$9="Take from R&amp;R",OR(MOD(AN$7-(Setup!$B$6+$F13)+($D13+$E13)*1000,($D13+$E13))=$D13,MOD(AN$7-(Setup!$B$6+$F13)+($D13+$E13)*1000,($D13+$E13))=($D13+$E13)-1)),"T","R"))))</f>
      </c>
      <c r="AO13" s="24">
        <f>IF($A13="","",IF(AND(Setup!$B$9="Mark as travel",OR(MOD(AO$7-(Setup!$B$6+$F13)+($D13+$E13)*1000,($D13+$E13))=0,MOD(AO$7-(Setup!$B$6+$F13)+($D13+$E13)*1000,($D13+$E13))=$D13-1)),"T",IF(MOD(AO$7-(Setup!$B$6+$F13)+($D13+$E13)*1000,($D13+$E13))&lt;$D13,IF(MOD(AO$7-(Setup!$B$6+$F13)+($D13+$E13)*1000,($D13+$E13))&lt;Setup!$B$11,"D","N"),IF(AND(Setup!$B$9="Take from R&amp;R",OR(MOD(AO$7-(Setup!$B$6+$F13)+($D13+$E13)*1000,($D13+$E13))=$D13,MOD(AO$7-(Setup!$B$6+$F13)+($D13+$E13)*1000,($D13+$E13))=($D13+$E13)-1)),"T","R"))))</f>
      </c>
      <c r="AP13" s="24">
        <f>IF($A13="","",IF(AND(Setup!$B$9="Mark as travel",OR(MOD(AP$7-(Setup!$B$6+$F13)+($D13+$E13)*1000,($D13+$E13))=0,MOD(AP$7-(Setup!$B$6+$F13)+($D13+$E13)*1000,($D13+$E13))=$D13-1)),"T",IF(MOD(AP$7-(Setup!$B$6+$F13)+($D13+$E13)*1000,($D13+$E13))&lt;$D13,IF(MOD(AP$7-(Setup!$B$6+$F13)+($D13+$E13)*1000,($D13+$E13))&lt;Setup!$B$11,"D","N"),IF(AND(Setup!$B$9="Take from R&amp;R",OR(MOD(AP$7-(Setup!$B$6+$F13)+($D13+$E13)*1000,($D13+$E13))=$D13,MOD(AP$7-(Setup!$B$6+$F13)+($D13+$E13)*1000,($D13+$E13))=($D13+$E13)-1)),"T","R"))))</f>
      </c>
      <c r="AQ13" s="24">
        <f>IF($A13="","",IF(AND(Setup!$B$9="Mark as travel",OR(MOD(AQ$7-(Setup!$B$6+$F13)+($D13+$E13)*1000,($D13+$E13))=0,MOD(AQ$7-(Setup!$B$6+$F13)+($D13+$E13)*1000,($D13+$E13))=$D13-1)),"T",IF(MOD(AQ$7-(Setup!$B$6+$F13)+($D13+$E13)*1000,($D13+$E13))&lt;$D13,IF(MOD(AQ$7-(Setup!$B$6+$F13)+($D13+$E13)*1000,($D13+$E13))&lt;Setup!$B$11,"D","N"),IF(AND(Setup!$B$9="Take from R&amp;R",OR(MOD(AQ$7-(Setup!$B$6+$F13)+($D13+$E13)*1000,($D13+$E13))=$D13,MOD(AQ$7-(Setup!$B$6+$F13)+($D13+$E13)*1000,($D13+$E13))=($D13+$E13)-1)),"T","R"))))</f>
      </c>
      <c r="AR13" s="24">
        <f>IF($A13="","",IF(AND(Setup!$B$9="Mark as travel",OR(MOD(AR$7-(Setup!$B$6+$F13)+($D13+$E13)*1000,($D13+$E13))=0,MOD(AR$7-(Setup!$B$6+$F13)+($D13+$E13)*1000,($D13+$E13))=$D13-1)),"T",IF(MOD(AR$7-(Setup!$B$6+$F13)+($D13+$E13)*1000,($D13+$E13))&lt;$D13,IF(MOD(AR$7-(Setup!$B$6+$F13)+($D13+$E13)*1000,($D13+$E13))&lt;Setup!$B$11,"D","N"),IF(AND(Setup!$B$9="Take from R&amp;R",OR(MOD(AR$7-(Setup!$B$6+$F13)+($D13+$E13)*1000,($D13+$E13))=$D13,MOD(AR$7-(Setup!$B$6+$F13)+($D13+$E13)*1000,($D13+$E13))=($D13+$E13)-1)),"T","R"))))</f>
      </c>
      <c r="AS13" s="24">
        <f>IF($A13="","",IF(AND(Setup!$B$9="Mark as travel",OR(MOD(AS$7-(Setup!$B$6+$F13)+($D13+$E13)*1000,($D13+$E13))=0,MOD(AS$7-(Setup!$B$6+$F13)+($D13+$E13)*1000,($D13+$E13))=$D13-1)),"T",IF(MOD(AS$7-(Setup!$B$6+$F13)+($D13+$E13)*1000,($D13+$E13))&lt;$D13,IF(MOD(AS$7-(Setup!$B$6+$F13)+($D13+$E13)*1000,($D13+$E13))&lt;Setup!$B$11,"D","N"),IF(AND(Setup!$B$9="Take from R&amp;R",OR(MOD(AS$7-(Setup!$B$6+$F13)+($D13+$E13)*1000,($D13+$E13))=$D13,MOD(AS$7-(Setup!$B$6+$F13)+($D13+$E13)*1000,($D13+$E13))=($D13+$E13)-1)),"T","R"))))</f>
      </c>
      <c r="AT13" s="24">
        <f>IF($A13="","",IF(AND(Setup!$B$9="Mark as travel",OR(MOD(AT$7-(Setup!$B$6+$F13)+($D13+$E13)*1000,($D13+$E13))=0,MOD(AT$7-(Setup!$B$6+$F13)+($D13+$E13)*1000,($D13+$E13))=$D13-1)),"T",IF(MOD(AT$7-(Setup!$B$6+$F13)+($D13+$E13)*1000,($D13+$E13))&lt;$D13,IF(MOD(AT$7-(Setup!$B$6+$F13)+($D13+$E13)*1000,($D13+$E13))&lt;Setup!$B$11,"D","N"),IF(AND(Setup!$B$9="Take from R&amp;R",OR(MOD(AT$7-(Setup!$B$6+$F13)+($D13+$E13)*1000,($D13+$E13))=$D13,MOD(AT$7-(Setup!$B$6+$F13)+($D13+$E13)*1000,($D13+$E13))=($D13+$E13)-1)),"T","R"))))</f>
      </c>
      <c r="AU13" s="24">
        <f>IF($A13="","",IF(AND(Setup!$B$9="Mark as travel",OR(MOD(AU$7-(Setup!$B$6+$F13)+($D13+$E13)*1000,($D13+$E13))=0,MOD(AU$7-(Setup!$B$6+$F13)+($D13+$E13)*1000,($D13+$E13))=$D13-1)),"T",IF(MOD(AU$7-(Setup!$B$6+$F13)+($D13+$E13)*1000,($D13+$E13))&lt;$D13,IF(MOD(AU$7-(Setup!$B$6+$F13)+($D13+$E13)*1000,($D13+$E13))&lt;Setup!$B$11,"D","N"),IF(AND(Setup!$B$9="Take from R&amp;R",OR(MOD(AU$7-(Setup!$B$6+$F13)+($D13+$E13)*1000,($D13+$E13))=$D13,MOD(AU$7-(Setup!$B$6+$F13)+($D13+$E13)*1000,($D13+$E13))=($D13+$E13)-1)),"T","R"))))</f>
      </c>
      <c r="AV13" s="24">
        <f>IF($A13="","",IF(AND(Setup!$B$9="Mark as travel",OR(MOD(AV$7-(Setup!$B$6+$F13)+($D13+$E13)*1000,($D13+$E13))=0,MOD(AV$7-(Setup!$B$6+$F13)+($D13+$E13)*1000,($D13+$E13))=$D13-1)),"T",IF(MOD(AV$7-(Setup!$B$6+$F13)+($D13+$E13)*1000,($D13+$E13))&lt;$D13,IF(MOD(AV$7-(Setup!$B$6+$F13)+($D13+$E13)*1000,($D13+$E13))&lt;Setup!$B$11,"D","N"),IF(AND(Setup!$B$9="Take from R&amp;R",OR(MOD(AV$7-(Setup!$B$6+$F13)+($D13+$E13)*1000,($D13+$E13))=$D13,MOD(AV$7-(Setup!$B$6+$F13)+($D13+$E13)*1000,($D13+$E13))=($D13+$E13)-1)),"T","R"))))</f>
      </c>
      <c r="AW13" s="24">
        <f>IF($A13="","",IF(AND(Setup!$B$9="Mark as travel",OR(MOD(AW$7-(Setup!$B$6+$F13)+($D13+$E13)*1000,($D13+$E13))=0,MOD(AW$7-(Setup!$B$6+$F13)+($D13+$E13)*1000,($D13+$E13))=$D13-1)),"T",IF(MOD(AW$7-(Setup!$B$6+$F13)+($D13+$E13)*1000,($D13+$E13))&lt;$D13,IF(MOD(AW$7-(Setup!$B$6+$F13)+($D13+$E13)*1000,($D13+$E13))&lt;Setup!$B$11,"D","N"),IF(AND(Setup!$B$9="Take from R&amp;R",OR(MOD(AW$7-(Setup!$B$6+$F13)+($D13+$E13)*1000,($D13+$E13))=$D13,MOD(AW$7-(Setup!$B$6+$F13)+($D13+$E13)*1000,($D13+$E13))=($D13+$E13)-1)),"T","R"))))</f>
      </c>
      <c r="AX13" s="24">
        <f>IF($A13="","",IF(AND(Setup!$B$9="Mark as travel",OR(MOD(AX$7-(Setup!$B$6+$F13)+($D13+$E13)*1000,($D13+$E13))=0,MOD(AX$7-(Setup!$B$6+$F13)+($D13+$E13)*1000,($D13+$E13))=$D13-1)),"T",IF(MOD(AX$7-(Setup!$B$6+$F13)+($D13+$E13)*1000,($D13+$E13))&lt;$D13,IF(MOD(AX$7-(Setup!$B$6+$F13)+($D13+$E13)*1000,($D13+$E13))&lt;Setup!$B$11,"D","N"),IF(AND(Setup!$B$9="Take from R&amp;R",OR(MOD(AX$7-(Setup!$B$6+$F13)+($D13+$E13)*1000,($D13+$E13))=$D13,MOD(AX$7-(Setup!$B$6+$F13)+($D13+$E13)*1000,($D13+$E13))=($D13+$E13)-1)),"T","R"))))</f>
      </c>
      <c r="AY13" s="24">
        <f>IF($A13="","",IF(AND(Setup!$B$9="Mark as travel",OR(MOD(AY$7-(Setup!$B$6+$F13)+($D13+$E13)*1000,($D13+$E13))=0,MOD(AY$7-(Setup!$B$6+$F13)+($D13+$E13)*1000,($D13+$E13))=$D13-1)),"T",IF(MOD(AY$7-(Setup!$B$6+$F13)+($D13+$E13)*1000,($D13+$E13))&lt;$D13,IF(MOD(AY$7-(Setup!$B$6+$F13)+($D13+$E13)*1000,($D13+$E13))&lt;Setup!$B$11,"D","N"),IF(AND(Setup!$B$9="Take from R&amp;R",OR(MOD(AY$7-(Setup!$B$6+$F13)+($D13+$E13)*1000,($D13+$E13))=$D13,MOD(AY$7-(Setup!$B$6+$F13)+($D13+$E13)*1000,($D13+$E13))=($D13+$E13)-1)),"T","R"))))</f>
      </c>
      <c r="AZ13" s="24">
        <f>IF($A13="","",IF(AND(Setup!$B$9="Mark as travel",OR(MOD(AZ$7-(Setup!$B$6+$F13)+($D13+$E13)*1000,($D13+$E13))=0,MOD(AZ$7-(Setup!$B$6+$F13)+($D13+$E13)*1000,($D13+$E13))=$D13-1)),"T",IF(MOD(AZ$7-(Setup!$B$6+$F13)+($D13+$E13)*1000,($D13+$E13))&lt;$D13,IF(MOD(AZ$7-(Setup!$B$6+$F13)+($D13+$E13)*1000,($D13+$E13))&lt;Setup!$B$11,"D","N"),IF(AND(Setup!$B$9="Take from R&amp;R",OR(MOD(AZ$7-(Setup!$B$6+$F13)+($D13+$E13)*1000,($D13+$E13))=$D13,MOD(AZ$7-(Setup!$B$6+$F13)+($D13+$E13)*1000,($D13+$E13))=($D13+$E13)-1)),"T","R"))))</f>
      </c>
      <c r="BA13" s="24">
        <f>IF($A13="","",IF(AND(Setup!$B$9="Mark as travel",OR(MOD(BA$7-(Setup!$B$6+$F13)+($D13+$E13)*1000,($D13+$E13))=0,MOD(BA$7-(Setup!$B$6+$F13)+($D13+$E13)*1000,($D13+$E13))=$D13-1)),"T",IF(MOD(BA$7-(Setup!$B$6+$F13)+($D13+$E13)*1000,($D13+$E13))&lt;$D13,IF(MOD(BA$7-(Setup!$B$6+$F13)+($D13+$E13)*1000,($D13+$E13))&lt;Setup!$B$11,"D","N"),IF(AND(Setup!$B$9="Take from R&amp;R",OR(MOD(BA$7-(Setup!$B$6+$F13)+($D13+$E13)*1000,($D13+$E13))=$D13,MOD(BA$7-(Setup!$B$6+$F13)+($D13+$E13)*1000,($D13+$E13))=($D13+$E13)-1)),"T","R"))))</f>
      </c>
      <c r="BB13" s="24">
        <f>IF($A13="","",IF(AND(Setup!$B$9="Mark as travel",OR(MOD(BB$7-(Setup!$B$6+$F13)+($D13+$E13)*1000,($D13+$E13))=0,MOD(BB$7-(Setup!$B$6+$F13)+($D13+$E13)*1000,($D13+$E13))=$D13-1)),"T",IF(MOD(BB$7-(Setup!$B$6+$F13)+($D13+$E13)*1000,($D13+$E13))&lt;$D13,IF(MOD(BB$7-(Setup!$B$6+$F13)+($D13+$E13)*1000,($D13+$E13))&lt;Setup!$B$11,"D","N"),IF(AND(Setup!$B$9="Take from R&amp;R",OR(MOD(BB$7-(Setup!$B$6+$F13)+($D13+$E13)*1000,($D13+$E13))=$D13,MOD(BB$7-(Setup!$B$6+$F13)+($D13+$E13)*1000,($D13+$E13))=($D13+$E13)-1)),"T","R"))))</f>
      </c>
      <c r="BC13" s="24">
        <f>IF($A13="","",IF(AND(Setup!$B$9="Mark as travel",OR(MOD(BC$7-(Setup!$B$6+$F13)+($D13+$E13)*1000,($D13+$E13))=0,MOD(BC$7-(Setup!$B$6+$F13)+($D13+$E13)*1000,($D13+$E13))=$D13-1)),"T",IF(MOD(BC$7-(Setup!$B$6+$F13)+($D13+$E13)*1000,($D13+$E13))&lt;$D13,IF(MOD(BC$7-(Setup!$B$6+$F13)+($D13+$E13)*1000,($D13+$E13))&lt;Setup!$B$11,"D","N"),IF(AND(Setup!$B$9="Take from R&amp;R",OR(MOD(BC$7-(Setup!$B$6+$F13)+($D13+$E13)*1000,($D13+$E13))=$D13,MOD(BC$7-(Setup!$B$6+$F13)+($D13+$E13)*1000,($D13+$E13))=($D13+$E13)-1)),"T","R"))))</f>
      </c>
      <c r="BD13" s="24">
        <f>IF($A13="","",IF(AND(Setup!$B$9="Mark as travel",OR(MOD(BD$7-(Setup!$B$6+$F13)+($D13+$E13)*1000,($D13+$E13))=0,MOD(BD$7-(Setup!$B$6+$F13)+($D13+$E13)*1000,($D13+$E13))=$D13-1)),"T",IF(MOD(BD$7-(Setup!$B$6+$F13)+($D13+$E13)*1000,($D13+$E13))&lt;$D13,IF(MOD(BD$7-(Setup!$B$6+$F13)+($D13+$E13)*1000,($D13+$E13))&lt;Setup!$B$11,"D","N"),IF(AND(Setup!$B$9="Take from R&amp;R",OR(MOD(BD$7-(Setup!$B$6+$F13)+($D13+$E13)*1000,($D13+$E13))=$D13,MOD(BD$7-(Setup!$B$6+$F13)+($D13+$E13)*1000,($D13+$E13))=($D13+$E13)-1)),"T","R"))))</f>
      </c>
      <c r="BE13" s="24">
        <f>IF($A13="","",IF(AND(Setup!$B$9="Mark as travel",OR(MOD(BE$7-(Setup!$B$6+$F13)+($D13+$E13)*1000,($D13+$E13))=0,MOD(BE$7-(Setup!$B$6+$F13)+($D13+$E13)*1000,($D13+$E13))=$D13-1)),"T",IF(MOD(BE$7-(Setup!$B$6+$F13)+($D13+$E13)*1000,($D13+$E13))&lt;$D13,IF(MOD(BE$7-(Setup!$B$6+$F13)+($D13+$E13)*1000,($D13+$E13))&lt;Setup!$B$11,"D","N"),IF(AND(Setup!$B$9="Take from R&amp;R",OR(MOD(BE$7-(Setup!$B$6+$F13)+($D13+$E13)*1000,($D13+$E13))=$D13,MOD(BE$7-(Setup!$B$6+$F13)+($D13+$E13)*1000,($D13+$E13))=($D13+$E13)-1)),"T","R"))))</f>
      </c>
      <c r="BF13" s="24">
        <f>IF($A13="","",IF(AND(Setup!$B$9="Mark as travel",OR(MOD(BF$7-(Setup!$B$6+$F13)+($D13+$E13)*1000,($D13+$E13))=0,MOD(BF$7-(Setup!$B$6+$F13)+($D13+$E13)*1000,($D13+$E13))=$D13-1)),"T",IF(MOD(BF$7-(Setup!$B$6+$F13)+($D13+$E13)*1000,($D13+$E13))&lt;$D13,IF(MOD(BF$7-(Setup!$B$6+$F13)+($D13+$E13)*1000,($D13+$E13))&lt;Setup!$B$11,"D","N"),IF(AND(Setup!$B$9="Take from R&amp;R",OR(MOD(BF$7-(Setup!$B$6+$F13)+($D13+$E13)*1000,($D13+$E13))=$D13,MOD(BF$7-(Setup!$B$6+$F13)+($D13+$E13)*1000,($D13+$E13))=($D13+$E13)-1)),"T","R"))))</f>
      </c>
      <c r="BG13" s="24">
        <f>IF($A13="","",IF(AND(Setup!$B$9="Mark as travel",OR(MOD(BG$7-(Setup!$B$6+$F13)+($D13+$E13)*1000,($D13+$E13))=0,MOD(BG$7-(Setup!$B$6+$F13)+($D13+$E13)*1000,($D13+$E13))=$D13-1)),"T",IF(MOD(BG$7-(Setup!$B$6+$F13)+($D13+$E13)*1000,($D13+$E13))&lt;$D13,IF(MOD(BG$7-(Setup!$B$6+$F13)+($D13+$E13)*1000,($D13+$E13))&lt;Setup!$B$11,"D","N"),IF(AND(Setup!$B$9="Take from R&amp;R",OR(MOD(BG$7-(Setup!$B$6+$F13)+($D13+$E13)*1000,($D13+$E13))=$D13,MOD(BG$7-(Setup!$B$6+$F13)+($D13+$E13)*1000,($D13+$E13))=($D13+$E13)-1)),"T","R"))))</f>
      </c>
      <c r="BH13" s="24">
        <f>IF($A13="","",IF(AND(Setup!$B$9="Mark as travel",OR(MOD(BH$7-(Setup!$B$6+$F13)+($D13+$E13)*1000,($D13+$E13))=0,MOD(BH$7-(Setup!$B$6+$F13)+($D13+$E13)*1000,($D13+$E13))=$D13-1)),"T",IF(MOD(BH$7-(Setup!$B$6+$F13)+($D13+$E13)*1000,($D13+$E13))&lt;$D13,IF(MOD(BH$7-(Setup!$B$6+$F13)+($D13+$E13)*1000,($D13+$E13))&lt;Setup!$B$11,"D","N"),IF(AND(Setup!$B$9="Take from R&amp;R",OR(MOD(BH$7-(Setup!$B$6+$F13)+($D13+$E13)*1000,($D13+$E13))=$D13,MOD(BH$7-(Setup!$B$6+$F13)+($D13+$E13)*1000,($D13+$E13))=($D13+$E13)-1)),"T","R"))))</f>
      </c>
      <c r="BI13" s="24">
        <f>IF($A13="","",IF(AND(Setup!$B$9="Mark as travel",OR(MOD(BI$7-(Setup!$B$6+$F13)+($D13+$E13)*1000,($D13+$E13))=0,MOD(BI$7-(Setup!$B$6+$F13)+($D13+$E13)*1000,($D13+$E13))=$D13-1)),"T",IF(MOD(BI$7-(Setup!$B$6+$F13)+($D13+$E13)*1000,($D13+$E13))&lt;$D13,IF(MOD(BI$7-(Setup!$B$6+$F13)+($D13+$E13)*1000,($D13+$E13))&lt;Setup!$B$11,"D","N"),IF(AND(Setup!$B$9="Take from R&amp;R",OR(MOD(BI$7-(Setup!$B$6+$F13)+($D13+$E13)*1000,($D13+$E13))=$D13,MOD(BI$7-(Setup!$B$6+$F13)+($D13+$E13)*1000,($D13+$E13))=($D13+$E13)-1)),"T","R"))))</f>
      </c>
      <c r="BJ13" s="24">
        <f>IF($A13="","",IF(AND(Setup!$B$9="Mark as travel",OR(MOD(BJ$7-(Setup!$B$6+$F13)+($D13+$E13)*1000,($D13+$E13))=0,MOD(BJ$7-(Setup!$B$6+$F13)+($D13+$E13)*1000,($D13+$E13))=$D13-1)),"T",IF(MOD(BJ$7-(Setup!$B$6+$F13)+($D13+$E13)*1000,($D13+$E13))&lt;$D13,IF(MOD(BJ$7-(Setup!$B$6+$F13)+($D13+$E13)*1000,($D13+$E13))&lt;Setup!$B$11,"D","N"),IF(AND(Setup!$B$9="Take from R&amp;R",OR(MOD(BJ$7-(Setup!$B$6+$F13)+($D13+$E13)*1000,($D13+$E13))=$D13,MOD(BJ$7-(Setup!$B$6+$F13)+($D13+$E13)*1000,($D13+$E13))=($D13+$E13)-1)),"T","R"))))</f>
      </c>
    </row>
    <row r="14" spans="1:62" x14ac:dyDescent="0.25">
      <c r="A14" s="31"/>
      <c r="B14" s="31"/>
      <c r="C14" s="31"/>
      <c r="D14" s="14">
        <f>IF($A14="","",IF(OR($C14="",$C14="Same as Setup"),Setup!$B$15,INDEX(Setup!$B$21:$B$29,MATCH($C14,Setup!$A$21:$A$29,0))))</f>
      </c>
      <c r="E14" s="14">
        <f>IF($A14="","",IF(OR($C14="",$C14="Same as Setup"),Setup!$B$16,INDEX(Setup!$C$21:$C$29,MATCH($C14,Setup!$A$21:$A$29,0))))</f>
      </c>
      <c r="F14" s="5"/>
      <c r="G14" s="24">
        <f>IF($A14="","",IF(AND(Setup!$B$9="Mark as travel",OR(MOD(G$7-(Setup!$B$6+$F14)+($D14+$E14)*1000,($D14+$E14))=0,MOD(G$7-(Setup!$B$6+$F14)+($D14+$E14)*1000,($D14+$E14))=$D14-1)),"T",IF(MOD(G$7-(Setup!$B$6+$F14)+($D14+$E14)*1000,($D14+$E14))&lt;$D14,IF(MOD(G$7-(Setup!$B$6+$F14)+($D14+$E14)*1000,($D14+$E14))&lt;Setup!$B$11,"D","N"),IF(AND(Setup!$B$9="Take from R&amp;R",OR(MOD(G$7-(Setup!$B$6+$F14)+($D14+$E14)*1000,($D14+$E14))=$D14,MOD(G$7-(Setup!$B$6+$F14)+($D14+$E14)*1000,($D14+$E14))=($D14+$E14)-1)),"T","R"))))</f>
      </c>
      <c r="H14" s="24">
        <f>IF($A14="","",IF(AND(Setup!$B$9="Mark as travel",OR(MOD(H$7-(Setup!$B$6+$F14)+($D14+$E14)*1000,($D14+$E14))=0,MOD(H$7-(Setup!$B$6+$F14)+($D14+$E14)*1000,($D14+$E14))=$D14-1)),"T",IF(MOD(H$7-(Setup!$B$6+$F14)+($D14+$E14)*1000,($D14+$E14))&lt;$D14,IF(MOD(H$7-(Setup!$B$6+$F14)+($D14+$E14)*1000,($D14+$E14))&lt;Setup!$B$11,"D","N"),IF(AND(Setup!$B$9="Take from R&amp;R",OR(MOD(H$7-(Setup!$B$6+$F14)+($D14+$E14)*1000,($D14+$E14))=$D14,MOD(H$7-(Setup!$B$6+$F14)+($D14+$E14)*1000,($D14+$E14))=($D14+$E14)-1)),"T","R"))))</f>
      </c>
      <c r="I14" s="24">
        <f>IF($A14="","",IF(AND(Setup!$B$9="Mark as travel",OR(MOD(I$7-(Setup!$B$6+$F14)+($D14+$E14)*1000,($D14+$E14))=0,MOD(I$7-(Setup!$B$6+$F14)+($D14+$E14)*1000,($D14+$E14))=$D14-1)),"T",IF(MOD(I$7-(Setup!$B$6+$F14)+($D14+$E14)*1000,($D14+$E14))&lt;$D14,IF(MOD(I$7-(Setup!$B$6+$F14)+($D14+$E14)*1000,($D14+$E14))&lt;Setup!$B$11,"D","N"),IF(AND(Setup!$B$9="Take from R&amp;R",OR(MOD(I$7-(Setup!$B$6+$F14)+($D14+$E14)*1000,($D14+$E14))=$D14,MOD(I$7-(Setup!$B$6+$F14)+($D14+$E14)*1000,($D14+$E14))=($D14+$E14)-1)),"T","R"))))</f>
      </c>
      <c r="J14" s="24">
        <f>IF($A14="","",IF(AND(Setup!$B$9="Mark as travel",OR(MOD(J$7-(Setup!$B$6+$F14)+($D14+$E14)*1000,($D14+$E14))=0,MOD(J$7-(Setup!$B$6+$F14)+($D14+$E14)*1000,($D14+$E14))=$D14-1)),"T",IF(MOD(J$7-(Setup!$B$6+$F14)+($D14+$E14)*1000,($D14+$E14))&lt;$D14,IF(MOD(J$7-(Setup!$B$6+$F14)+($D14+$E14)*1000,($D14+$E14))&lt;Setup!$B$11,"D","N"),IF(AND(Setup!$B$9="Take from R&amp;R",OR(MOD(J$7-(Setup!$B$6+$F14)+($D14+$E14)*1000,($D14+$E14))=$D14,MOD(J$7-(Setup!$B$6+$F14)+($D14+$E14)*1000,($D14+$E14))=($D14+$E14)-1)),"T","R"))))</f>
      </c>
      <c r="K14" s="24">
        <f>IF($A14="","",IF(AND(Setup!$B$9="Mark as travel",OR(MOD(K$7-(Setup!$B$6+$F14)+($D14+$E14)*1000,($D14+$E14))=0,MOD(K$7-(Setup!$B$6+$F14)+($D14+$E14)*1000,($D14+$E14))=$D14-1)),"T",IF(MOD(K$7-(Setup!$B$6+$F14)+($D14+$E14)*1000,($D14+$E14))&lt;$D14,IF(MOD(K$7-(Setup!$B$6+$F14)+($D14+$E14)*1000,($D14+$E14))&lt;Setup!$B$11,"D","N"),IF(AND(Setup!$B$9="Take from R&amp;R",OR(MOD(K$7-(Setup!$B$6+$F14)+($D14+$E14)*1000,($D14+$E14))=$D14,MOD(K$7-(Setup!$B$6+$F14)+($D14+$E14)*1000,($D14+$E14))=($D14+$E14)-1)),"T","R"))))</f>
      </c>
      <c r="L14" s="24">
        <f>IF($A14="","",IF(AND(Setup!$B$9="Mark as travel",OR(MOD(L$7-(Setup!$B$6+$F14)+($D14+$E14)*1000,($D14+$E14))=0,MOD(L$7-(Setup!$B$6+$F14)+($D14+$E14)*1000,($D14+$E14))=$D14-1)),"T",IF(MOD(L$7-(Setup!$B$6+$F14)+($D14+$E14)*1000,($D14+$E14))&lt;$D14,IF(MOD(L$7-(Setup!$B$6+$F14)+($D14+$E14)*1000,($D14+$E14))&lt;Setup!$B$11,"D","N"),IF(AND(Setup!$B$9="Take from R&amp;R",OR(MOD(L$7-(Setup!$B$6+$F14)+($D14+$E14)*1000,($D14+$E14))=$D14,MOD(L$7-(Setup!$B$6+$F14)+($D14+$E14)*1000,($D14+$E14))=($D14+$E14)-1)),"T","R"))))</f>
      </c>
      <c r="M14" s="24">
        <f>IF($A14="","",IF(AND(Setup!$B$9="Mark as travel",OR(MOD(M$7-(Setup!$B$6+$F14)+($D14+$E14)*1000,($D14+$E14))=0,MOD(M$7-(Setup!$B$6+$F14)+($D14+$E14)*1000,($D14+$E14))=$D14-1)),"T",IF(MOD(M$7-(Setup!$B$6+$F14)+($D14+$E14)*1000,($D14+$E14))&lt;$D14,IF(MOD(M$7-(Setup!$B$6+$F14)+($D14+$E14)*1000,($D14+$E14))&lt;Setup!$B$11,"D","N"),IF(AND(Setup!$B$9="Take from R&amp;R",OR(MOD(M$7-(Setup!$B$6+$F14)+($D14+$E14)*1000,($D14+$E14))=$D14,MOD(M$7-(Setup!$B$6+$F14)+($D14+$E14)*1000,($D14+$E14))=($D14+$E14)-1)),"T","R"))))</f>
      </c>
      <c r="N14" s="24">
        <f>IF($A14="","",IF(AND(Setup!$B$9="Mark as travel",OR(MOD(N$7-(Setup!$B$6+$F14)+($D14+$E14)*1000,($D14+$E14))=0,MOD(N$7-(Setup!$B$6+$F14)+($D14+$E14)*1000,($D14+$E14))=$D14-1)),"T",IF(MOD(N$7-(Setup!$B$6+$F14)+($D14+$E14)*1000,($D14+$E14))&lt;$D14,IF(MOD(N$7-(Setup!$B$6+$F14)+($D14+$E14)*1000,($D14+$E14))&lt;Setup!$B$11,"D","N"),IF(AND(Setup!$B$9="Take from R&amp;R",OR(MOD(N$7-(Setup!$B$6+$F14)+($D14+$E14)*1000,($D14+$E14))=$D14,MOD(N$7-(Setup!$B$6+$F14)+($D14+$E14)*1000,($D14+$E14))=($D14+$E14)-1)),"T","R"))))</f>
      </c>
      <c r="O14" s="24">
        <f>IF($A14="","",IF(AND(Setup!$B$9="Mark as travel",OR(MOD(O$7-(Setup!$B$6+$F14)+($D14+$E14)*1000,($D14+$E14))=0,MOD(O$7-(Setup!$B$6+$F14)+($D14+$E14)*1000,($D14+$E14))=$D14-1)),"T",IF(MOD(O$7-(Setup!$B$6+$F14)+($D14+$E14)*1000,($D14+$E14))&lt;$D14,IF(MOD(O$7-(Setup!$B$6+$F14)+($D14+$E14)*1000,($D14+$E14))&lt;Setup!$B$11,"D","N"),IF(AND(Setup!$B$9="Take from R&amp;R",OR(MOD(O$7-(Setup!$B$6+$F14)+($D14+$E14)*1000,($D14+$E14))=$D14,MOD(O$7-(Setup!$B$6+$F14)+($D14+$E14)*1000,($D14+$E14))=($D14+$E14)-1)),"T","R"))))</f>
      </c>
      <c r="P14" s="24">
        <f>IF($A14="","",IF(AND(Setup!$B$9="Mark as travel",OR(MOD(P$7-(Setup!$B$6+$F14)+($D14+$E14)*1000,($D14+$E14))=0,MOD(P$7-(Setup!$B$6+$F14)+($D14+$E14)*1000,($D14+$E14))=$D14-1)),"T",IF(MOD(P$7-(Setup!$B$6+$F14)+($D14+$E14)*1000,($D14+$E14))&lt;$D14,IF(MOD(P$7-(Setup!$B$6+$F14)+($D14+$E14)*1000,($D14+$E14))&lt;Setup!$B$11,"D","N"),IF(AND(Setup!$B$9="Take from R&amp;R",OR(MOD(P$7-(Setup!$B$6+$F14)+($D14+$E14)*1000,($D14+$E14))=$D14,MOD(P$7-(Setup!$B$6+$F14)+($D14+$E14)*1000,($D14+$E14))=($D14+$E14)-1)),"T","R"))))</f>
      </c>
      <c r="Q14" s="24">
        <f>IF($A14="","",IF(AND(Setup!$B$9="Mark as travel",OR(MOD(Q$7-(Setup!$B$6+$F14)+($D14+$E14)*1000,($D14+$E14))=0,MOD(Q$7-(Setup!$B$6+$F14)+($D14+$E14)*1000,($D14+$E14))=$D14-1)),"T",IF(MOD(Q$7-(Setup!$B$6+$F14)+($D14+$E14)*1000,($D14+$E14))&lt;$D14,IF(MOD(Q$7-(Setup!$B$6+$F14)+($D14+$E14)*1000,($D14+$E14))&lt;Setup!$B$11,"D","N"),IF(AND(Setup!$B$9="Take from R&amp;R",OR(MOD(Q$7-(Setup!$B$6+$F14)+($D14+$E14)*1000,($D14+$E14))=$D14,MOD(Q$7-(Setup!$B$6+$F14)+($D14+$E14)*1000,($D14+$E14))=($D14+$E14)-1)),"T","R"))))</f>
      </c>
      <c r="R14" s="24">
        <f>IF($A14="","",IF(AND(Setup!$B$9="Mark as travel",OR(MOD(R$7-(Setup!$B$6+$F14)+($D14+$E14)*1000,($D14+$E14))=0,MOD(R$7-(Setup!$B$6+$F14)+($D14+$E14)*1000,($D14+$E14))=$D14-1)),"T",IF(MOD(R$7-(Setup!$B$6+$F14)+($D14+$E14)*1000,($D14+$E14))&lt;$D14,IF(MOD(R$7-(Setup!$B$6+$F14)+($D14+$E14)*1000,($D14+$E14))&lt;Setup!$B$11,"D","N"),IF(AND(Setup!$B$9="Take from R&amp;R",OR(MOD(R$7-(Setup!$B$6+$F14)+($D14+$E14)*1000,($D14+$E14))=$D14,MOD(R$7-(Setup!$B$6+$F14)+($D14+$E14)*1000,($D14+$E14))=($D14+$E14)-1)),"T","R"))))</f>
      </c>
      <c r="S14" s="24">
        <f>IF($A14="","",IF(AND(Setup!$B$9="Mark as travel",OR(MOD(S$7-(Setup!$B$6+$F14)+($D14+$E14)*1000,($D14+$E14))=0,MOD(S$7-(Setup!$B$6+$F14)+($D14+$E14)*1000,($D14+$E14))=$D14-1)),"T",IF(MOD(S$7-(Setup!$B$6+$F14)+($D14+$E14)*1000,($D14+$E14))&lt;$D14,IF(MOD(S$7-(Setup!$B$6+$F14)+($D14+$E14)*1000,($D14+$E14))&lt;Setup!$B$11,"D","N"),IF(AND(Setup!$B$9="Take from R&amp;R",OR(MOD(S$7-(Setup!$B$6+$F14)+($D14+$E14)*1000,($D14+$E14))=$D14,MOD(S$7-(Setup!$B$6+$F14)+($D14+$E14)*1000,($D14+$E14))=($D14+$E14)-1)),"T","R"))))</f>
      </c>
      <c r="T14" s="24">
        <f>IF($A14="","",IF(AND(Setup!$B$9="Mark as travel",OR(MOD(T$7-(Setup!$B$6+$F14)+($D14+$E14)*1000,($D14+$E14))=0,MOD(T$7-(Setup!$B$6+$F14)+($D14+$E14)*1000,($D14+$E14))=$D14-1)),"T",IF(MOD(T$7-(Setup!$B$6+$F14)+($D14+$E14)*1000,($D14+$E14))&lt;$D14,IF(MOD(T$7-(Setup!$B$6+$F14)+($D14+$E14)*1000,($D14+$E14))&lt;Setup!$B$11,"D","N"),IF(AND(Setup!$B$9="Take from R&amp;R",OR(MOD(T$7-(Setup!$B$6+$F14)+($D14+$E14)*1000,($D14+$E14))=$D14,MOD(T$7-(Setup!$B$6+$F14)+($D14+$E14)*1000,($D14+$E14))=($D14+$E14)-1)),"T","R"))))</f>
      </c>
      <c r="U14" s="24">
        <f>IF($A14="","",IF(AND(Setup!$B$9="Mark as travel",OR(MOD(U$7-(Setup!$B$6+$F14)+($D14+$E14)*1000,($D14+$E14))=0,MOD(U$7-(Setup!$B$6+$F14)+($D14+$E14)*1000,($D14+$E14))=$D14-1)),"T",IF(MOD(U$7-(Setup!$B$6+$F14)+($D14+$E14)*1000,($D14+$E14))&lt;$D14,IF(MOD(U$7-(Setup!$B$6+$F14)+($D14+$E14)*1000,($D14+$E14))&lt;Setup!$B$11,"D","N"),IF(AND(Setup!$B$9="Take from R&amp;R",OR(MOD(U$7-(Setup!$B$6+$F14)+($D14+$E14)*1000,($D14+$E14))=$D14,MOD(U$7-(Setup!$B$6+$F14)+($D14+$E14)*1000,($D14+$E14))=($D14+$E14)-1)),"T","R"))))</f>
      </c>
      <c r="V14" s="24">
        <f>IF($A14="","",IF(AND(Setup!$B$9="Mark as travel",OR(MOD(V$7-(Setup!$B$6+$F14)+($D14+$E14)*1000,($D14+$E14))=0,MOD(V$7-(Setup!$B$6+$F14)+($D14+$E14)*1000,($D14+$E14))=$D14-1)),"T",IF(MOD(V$7-(Setup!$B$6+$F14)+($D14+$E14)*1000,($D14+$E14))&lt;$D14,IF(MOD(V$7-(Setup!$B$6+$F14)+($D14+$E14)*1000,($D14+$E14))&lt;Setup!$B$11,"D","N"),IF(AND(Setup!$B$9="Take from R&amp;R",OR(MOD(V$7-(Setup!$B$6+$F14)+($D14+$E14)*1000,($D14+$E14))=$D14,MOD(V$7-(Setup!$B$6+$F14)+($D14+$E14)*1000,($D14+$E14))=($D14+$E14)-1)),"T","R"))))</f>
      </c>
      <c r="W14" s="24">
        <f>IF($A14="","",IF(AND(Setup!$B$9="Mark as travel",OR(MOD(W$7-(Setup!$B$6+$F14)+($D14+$E14)*1000,($D14+$E14))=0,MOD(W$7-(Setup!$B$6+$F14)+($D14+$E14)*1000,($D14+$E14))=$D14-1)),"T",IF(MOD(W$7-(Setup!$B$6+$F14)+($D14+$E14)*1000,($D14+$E14))&lt;$D14,IF(MOD(W$7-(Setup!$B$6+$F14)+($D14+$E14)*1000,($D14+$E14))&lt;Setup!$B$11,"D","N"),IF(AND(Setup!$B$9="Take from R&amp;R",OR(MOD(W$7-(Setup!$B$6+$F14)+($D14+$E14)*1000,($D14+$E14))=$D14,MOD(W$7-(Setup!$B$6+$F14)+($D14+$E14)*1000,($D14+$E14))=($D14+$E14)-1)),"T","R"))))</f>
      </c>
      <c r="X14" s="24">
        <f>IF($A14="","",IF(AND(Setup!$B$9="Mark as travel",OR(MOD(X$7-(Setup!$B$6+$F14)+($D14+$E14)*1000,($D14+$E14))=0,MOD(X$7-(Setup!$B$6+$F14)+($D14+$E14)*1000,($D14+$E14))=$D14-1)),"T",IF(MOD(X$7-(Setup!$B$6+$F14)+($D14+$E14)*1000,($D14+$E14))&lt;$D14,IF(MOD(X$7-(Setup!$B$6+$F14)+($D14+$E14)*1000,($D14+$E14))&lt;Setup!$B$11,"D","N"),IF(AND(Setup!$B$9="Take from R&amp;R",OR(MOD(X$7-(Setup!$B$6+$F14)+($D14+$E14)*1000,($D14+$E14))=$D14,MOD(X$7-(Setup!$B$6+$F14)+($D14+$E14)*1000,($D14+$E14))=($D14+$E14)-1)),"T","R"))))</f>
      </c>
      <c r="Y14" s="24">
        <f>IF($A14="","",IF(AND(Setup!$B$9="Mark as travel",OR(MOD(Y$7-(Setup!$B$6+$F14)+($D14+$E14)*1000,($D14+$E14))=0,MOD(Y$7-(Setup!$B$6+$F14)+($D14+$E14)*1000,($D14+$E14))=$D14-1)),"T",IF(MOD(Y$7-(Setup!$B$6+$F14)+($D14+$E14)*1000,($D14+$E14))&lt;$D14,IF(MOD(Y$7-(Setup!$B$6+$F14)+($D14+$E14)*1000,($D14+$E14))&lt;Setup!$B$11,"D","N"),IF(AND(Setup!$B$9="Take from R&amp;R",OR(MOD(Y$7-(Setup!$B$6+$F14)+($D14+$E14)*1000,($D14+$E14))=$D14,MOD(Y$7-(Setup!$B$6+$F14)+($D14+$E14)*1000,($D14+$E14))=($D14+$E14)-1)),"T","R"))))</f>
      </c>
      <c r="Z14" s="24">
        <f>IF($A14="","",IF(AND(Setup!$B$9="Mark as travel",OR(MOD(Z$7-(Setup!$B$6+$F14)+($D14+$E14)*1000,($D14+$E14))=0,MOD(Z$7-(Setup!$B$6+$F14)+($D14+$E14)*1000,($D14+$E14))=$D14-1)),"T",IF(MOD(Z$7-(Setup!$B$6+$F14)+($D14+$E14)*1000,($D14+$E14))&lt;$D14,IF(MOD(Z$7-(Setup!$B$6+$F14)+($D14+$E14)*1000,($D14+$E14))&lt;Setup!$B$11,"D","N"),IF(AND(Setup!$B$9="Take from R&amp;R",OR(MOD(Z$7-(Setup!$B$6+$F14)+($D14+$E14)*1000,($D14+$E14))=$D14,MOD(Z$7-(Setup!$B$6+$F14)+($D14+$E14)*1000,($D14+$E14))=($D14+$E14)-1)),"T","R"))))</f>
      </c>
      <c r="AA14" s="24">
        <f>IF($A14="","",IF(AND(Setup!$B$9="Mark as travel",OR(MOD(AA$7-(Setup!$B$6+$F14)+($D14+$E14)*1000,($D14+$E14))=0,MOD(AA$7-(Setup!$B$6+$F14)+($D14+$E14)*1000,($D14+$E14))=$D14-1)),"T",IF(MOD(AA$7-(Setup!$B$6+$F14)+($D14+$E14)*1000,($D14+$E14))&lt;$D14,IF(MOD(AA$7-(Setup!$B$6+$F14)+($D14+$E14)*1000,($D14+$E14))&lt;Setup!$B$11,"D","N"),IF(AND(Setup!$B$9="Take from R&amp;R",OR(MOD(AA$7-(Setup!$B$6+$F14)+($D14+$E14)*1000,($D14+$E14))=$D14,MOD(AA$7-(Setup!$B$6+$F14)+($D14+$E14)*1000,($D14+$E14))=($D14+$E14)-1)),"T","R"))))</f>
      </c>
      <c r="AB14" s="24">
        <f>IF($A14="","",IF(AND(Setup!$B$9="Mark as travel",OR(MOD(AB$7-(Setup!$B$6+$F14)+($D14+$E14)*1000,($D14+$E14))=0,MOD(AB$7-(Setup!$B$6+$F14)+($D14+$E14)*1000,($D14+$E14))=$D14-1)),"T",IF(MOD(AB$7-(Setup!$B$6+$F14)+($D14+$E14)*1000,($D14+$E14))&lt;$D14,IF(MOD(AB$7-(Setup!$B$6+$F14)+($D14+$E14)*1000,($D14+$E14))&lt;Setup!$B$11,"D","N"),IF(AND(Setup!$B$9="Take from R&amp;R",OR(MOD(AB$7-(Setup!$B$6+$F14)+($D14+$E14)*1000,($D14+$E14))=$D14,MOD(AB$7-(Setup!$B$6+$F14)+($D14+$E14)*1000,($D14+$E14))=($D14+$E14)-1)),"T","R"))))</f>
      </c>
      <c r="AC14" s="24">
        <f>IF($A14="","",IF(AND(Setup!$B$9="Mark as travel",OR(MOD(AC$7-(Setup!$B$6+$F14)+($D14+$E14)*1000,($D14+$E14))=0,MOD(AC$7-(Setup!$B$6+$F14)+($D14+$E14)*1000,($D14+$E14))=$D14-1)),"T",IF(MOD(AC$7-(Setup!$B$6+$F14)+($D14+$E14)*1000,($D14+$E14))&lt;$D14,IF(MOD(AC$7-(Setup!$B$6+$F14)+($D14+$E14)*1000,($D14+$E14))&lt;Setup!$B$11,"D","N"),IF(AND(Setup!$B$9="Take from R&amp;R",OR(MOD(AC$7-(Setup!$B$6+$F14)+($D14+$E14)*1000,($D14+$E14))=$D14,MOD(AC$7-(Setup!$B$6+$F14)+($D14+$E14)*1000,($D14+$E14))=($D14+$E14)-1)),"T","R"))))</f>
      </c>
      <c r="AD14" s="24">
        <f>IF($A14="","",IF(AND(Setup!$B$9="Mark as travel",OR(MOD(AD$7-(Setup!$B$6+$F14)+($D14+$E14)*1000,($D14+$E14))=0,MOD(AD$7-(Setup!$B$6+$F14)+($D14+$E14)*1000,($D14+$E14))=$D14-1)),"T",IF(MOD(AD$7-(Setup!$B$6+$F14)+($D14+$E14)*1000,($D14+$E14))&lt;$D14,IF(MOD(AD$7-(Setup!$B$6+$F14)+($D14+$E14)*1000,($D14+$E14))&lt;Setup!$B$11,"D","N"),IF(AND(Setup!$B$9="Take from R&amp;R",OR(MOD(AD$7-(Setup!$B$6+$F14)+($D14+$E14)*1000,($D14+$E14))=$D14,MOD(AD$7-(Setup!$B$6+$F14)+($D14+$E14)*1000,($D14+$E14))=($D14+$E14)-1)),"T","R"))))</f>
      </c>
      <c r="AE14" s="24">
        <f>IF($A14="","",IF(AND(Setup!$B$9="Mark as travel",OR(MOD(AE$7-(Setup!$B$6+$F14)+($D14+$E14)*1000,($D14+$E14))=0,MOD(AE$7-(Setup!$B$6+$F14)+($D14+$E14)*1000,($D14+$E14))=$D14-1)),"T",IF(MOD(AE$7-(Setup!$B$6+$F14)+($D14+$E14)*1000,($D14+$E14))&lt;$D14,IF(MOD(AE$7-(Setup!$B$6+$F14)+($D14+$E14)*1000,($D14+$E14))&lt;Setup!$B$11,"D","N"),IF(AND(Setup!$B$9="Take from R&amp;R",OR(MOD(AE$7-(Setup!$B$6+$F14)+($D14+$E14)*1000,($D14+$E14))=$D14,MOD(AE$7-(Setup!$B$6+$F14)+($D14+$E14)*1000,($D14+$E14))=($D14+$E14)-1)),"T","R"))))</f>
      </c>
      <c r="AF14" s="24">
        <f>IF($A14="","",IF(AND(Setup!$B$9="Mark as travel",OR(MOD(AF$7-(Setup!$B$6+$F14)+($D14+$E14)*1000,($D14+$E14))=0,MOD(AF$7-(Setup!$B$6+$F14)+($D14+$E14)*1000,($D14+$E14))=$D14-1)),"T",IF(MOD(AF$7-(Setup!$B$6+$F14)+($D14+$E14)*1000,($D14+$E14))&lt;$D14,IF(MOD(AF$7-(Setup!$B$6+$F14)+($D14+$E14)*1000,($D14+$E14))&lt;Setup!$B$11,"D","N"),IF(AND(Setup!$B$9="Take from R&amp;R",OR(MOD(AF$7-(Setup!$B$6+$F14)+($D14+$E14)*1000,($D14+$E14))=$D14,MOD(AF$7-(Setup!$B$6+$F14)+($D14+$E14)*1000,($D14+$E14))=($D14+$E14)-1)),"T","R"))))</f>
      </c>
      <c r="AG14" s="24">
        <f>IF($A14="","",IF(AND(Setup!$B$9="Mark as travel",OR(MOD(AG$7-(Setup!$B$6+$F14)+($D14+$E14)*1000,($D14+$E14))=0,MOD(AG$7-(Setup!$B$6+$F14)+($D14+$E14)*1000,($D14+$E14))=$D14-1)),"T",IF(MOD(AG$7-(Setup!$B$6+$F14)+($D14+$E14)*1000,($D14+$E14))&lt;$D14,IF(MOD(AG$7-(Setup!$B$6+$F14)+($D14+$E14)*1000,($D14+$E14))&lt;Setup!$B$11,"D","N"),IF(AND(Setup!$B$9="Take from R&amp;R",OR(MOD(AG$7-(Setup!$B$6+$F14)+($D14+$E14)*1000,($D14+$E14))=$D14,MOD(AG$7-(Setup!$B$6+$F14)+($D14+$E14)*1000,($D14+$E14))=($D14+$E14)-1)),"T","R"))))</f>
      </c>
      <c r="AH14" s="24">
        <f>IF($A14="","",IF(AND(Setup!$B$9="Mark as travel",OR(MOD(AH$7-(Setup!$B$6+$F14)+($D14+$E14)*1000,($D14+$E14))=0,MOD(AH$7-(Setup!$B$6+$F14)+($D14+$E14)*1000,($D14+$E14))=$D14-1)),"T",IF(MOD(AH$7-(Setup!$B$6+$F14)+($D14+$E14)*1000,($D14+$E14))&lt;$D14,IF(MOD(AH$7-(Setup!$B$6+$F14)+($D14+$E14)*1000,($D14+$E14))&lt;Setup!$B$11,"D","N"),IF(AND(Setup!$B$9="Take from R&amp;R",OR(MOD(AH$7-(Setup!$B$6+$F14)+($D14+$E14)*1000,($D14+$E14))=$D14,MOD(AH$7-(Setup!$B$6+$F14)+($D14+$E14)*1000,($D14+$E14))=($D14+$E14)-1)),"T","R"))))</f>
      </c>
      <c r="AI14" s="24">
        <f>IF($A14="","",IF(AND(Setup!$B$9="Mark as travel",OR(MOD(AI$7-(Setup!$B$6+$F14)+($D14+$E14)*1000,($D14+$E14))=0,MOD(AI$7-(Setup!$B$6+$F14)+($D14+$E14)*1000,($D14+$E14))=$D14-1)),"T",IF(MOD(AI$7-(Setup!$B$6+$F14)+($D14+$E14)*1000,($D14+$E14))&lt;$D14,IF(MOD(AI$7-(Setup!$B$6+$F14)+($D14+$E14)*1000,($D14+$E14))&lt;Setup!$B$11,"D","N"),IF(AND(Setup!$B$9="Take from R&amp;R",OR(MOD(AI$7-(Setup!$B$6+$F14)+($D14+$E14)*1000,($D14+$E14))=$D14,MOD(AI$7-(Setup!$B$6+$F14)+($D14+$E14)*1000,($D14+$E14))=($D14+$E14)-1)),"T","R"))))</f>
      </c>
      <c r="AJ14" s="24">
        <f>IF($A14="","",IF(AND(Setup!$B$9="Mark as travel",OR(MOD(AJ$7-(Setup!$B$6+$F14)+($D14+$E14)*1000,($D14+$E14))=0,MOD(AJ$7-(Setup!$B$6+$F14)+($D14+$E14)*1000,($D14+$E14))=$D14-1)),"T",IF(MOD(AJ$7-(Setup!$B$6+$F14)+($D14+$E14)*1000,($D14+$E14))&lt;$D14,IF(MOD(AJ$7-(Setup!$B$6+$F14)+($D14+$E14)*1000,($D14+$E14))&lt;Setup!$B$11,"D","N"),IF(AND(Setup!$B$9="Take from R&amp;R",OR(MOD(AJ$7-(Setup!$B$6+$F14)+($D14+$E14)*1000,($D14+$E14))=$D14,MOD(AJ$7-(Setup!$B$6+$F14)+($D14+$E14)*1000,($D14+$E14))=($D14+$E14)-1)),"T","R"))))</f>
      </c>
      <c r="AK14" s="24">
        <f>IF($A14="","",IF(AND(Setup!$B$9="Mark as travel",OR(MOD(AK$7-(Setup!$B$6+$F14)+($D14+$E14)*1000,($D14+$E14))=0,MOD(AK$7-(Setup!$B$6+$F14)+($D14+$E14)*1000,($D14+$E14))=$D14-1)),"T",IF(MOD(AK$7-(Setup!$B$6+$F14)+($D14+$E14)*1000,($D14+$E14))&lt;$D14,IF(MOD(AK$7-(Setup!$B$6+$F14)+($D14+$E14)*1000,($D14+$E14))&lt;Setup!$B$11,"D","N"),IF(AND(Setup!$B$9="Take from R&amp;R",OR(MOD(AK$7-(Setup!$B$6+$F14)+($D14+$E14)*1000,($D14+$E14))=$D14,MOD(AK$7-(Setup!$B$6+$F14)+($D14+$E14)*1000,($D14+$E14))=($D14+$E14)-1)),"T","R"))))</f>
      </c>
      <c r="AL14" s="24">
        <f>IF($A14="","",IF(AND(Setup!$B$9="Mark as travel",OR(MOD(AL$7-(Setup!$B$6+$F14)+($D14+$E14)*1000,($D14+$E14))=0,MOD(AL$7-(Setup!$B$6+$F14)+($D14+$E14)*1000,($D14+$E14))=$D14-1)),"T",IF(MOD(AL$7-(Setup!$B$6+$F14)+($D14+$E14)*1000,($D14+$E14))&lt;$D14,IF(MOD(AL$7-(Setup!$B$6+$F14)+($D14+$E14)*1000,($D14+$E14))&lt;Setup!$B$11,"D","N"),IF(AND(Setup!$B$9="Take from R&amp;R",OR(MOD(AL$7-(Setup!$B$6+$F14)+($D14+$E14)*1000,($D14+$E14))=$D14,MOD(AL$7-(Setup!$B$6+$F14)+($D14+$E14)*1000,($D14+$E14))=($D14+$E14)-1)),"T","R"))))</f>
      </c>
      <c r="AM14" s="24">
        <f>IF($A14="","",IF(AND(Setup!$B$9="Mark as travel",OR(MOD(AM$7-(Setup!$B$6+$F14)+($D14+$E14)*1000,($D14+$E14))=0,MOD(AM$7-(Setup!$B$6+$F14)+($D14+$E14)*1000,($D14+$E14))=$D14-1)),"T",IF(MOD(AM$7-(Setup!$B$6+$F14)+($D14+$E14)*1000,($D14+$E14))&lt;$D14,IF(MOD(AM$7-(Setup!$B$6+$F14)+($D14+$E14)*1000,($D14+$E14))&lt;Setup!$B$11,"D","N"),IF(AND(Setup!$B$9="Take from R&amp;R",OR(MOD(AM$7-(Setup!$B$6+$F14)+($D14+$E14)*1000,($D14+$E14))=$D14,MOD(AM$7-(Setup!$B$6+$F14)+($D14+$E14)*1000,($D14+$E14))=($D14+$E14)-1)),"T","R"))))</f>
      </c>
      <c r="AN14" s="24">
        <f>IF($A14="","",IF(AND(Setup!$B$9="Mark as travel",OR(MOD(AN$7-(Setup!$B$6+$F14)+($D14+$E14)*1000,($D14+$E14))=0,MOD(AN$7-(Setup!$B$6+$F14)+($D14+$E14)*1000,($D14+$E14))=$D14-1)),"T",IF(MOD(AN$7-(Setup!$B$6+$F14)+($D14+$E14)*1000,($D14+$E14))&lt;$D14,IF(MOD(AN$7-(Setup!$B$6+$F14)+($D14+$E14)*1000,($D14+$E14))&lt;Setup!$B$11,"D","N"),IF(AND(Setup!$B$9="Take from R&amp;R",OR(MOD(AN$7-(Setup!$B$6+$F14)+($D14+$E14)*1000,($D14+$E14))=$D14,MOD(AN$7-(Setup!$B$6+$F14)+($D14+$E14)*1000,($D14+$E14))=($D14+$E14)-1)),"T","R"))))</f>
      </c>
      <c r="AO14" s="24">
        <f>IF($A14="","",IF(AND(Setup!$B$9="Mark as travel",OR(MOD(AO$7-(Setup!$B$6+$F14)+($D14+$E14)*1000,($D14+$E14))=0,MOD(AO$7-(Setup!$B$6+$F14)+($D14+$E14)*1000,($D14+$E14))=$D14-1)),"T",IF(MOD(AO$7-(Setup!$B$6+$F14)+($D14+$E14)*1000,($D14+$E14))&lt;$D14,IF(MOD(AO$7-(Setup!$B$6+$F14)+($D14+$E14)*1000,($D14+$E14))&lt;Setup!$B$11,"D","N"),IF(AND(Setup!$B$9="Take from R&amp;R",OR(MOD(AO$7-(Setup!$B$6+$F14)+($D14+$E14)*1000,($D14+$E14))=$D14,MOD(AO$7-(Setup!$B$6+$F14)+($D14+$E14)*1000,($D14+$E14))=($D14+$E14)-1)),"T","R"))))</f>
      </c>
      <c r="AP14" s="24">
        <f>IF($A14="","",IF(AND(Setup!$B$9="Mark as travel",OR(MOD(AP$7-(Setup!$B$6+$F14)+($D14+$E14)*1000,($D14+$E14))=0,MOD(AP$7-(Setup!$B$6+$F14)+($D14+$E14)*1000,($D14+$E14))=$D14-1)),"T",IF(MOD(AP$7-(Setup!$B$6+$F14)+($D14+$E14)*1000,($D14+$E14))&lt;$D14,IF(MOD(AP$7-(Setup!$B$6+$F14)+($D14+$E14)*1000,($D14+$E14))&lt;Setup!$B$11,"D","N"),IF(AND(Setup!$B$9="Take from R&amp;R",OR(MOD(AP$7-(Setup!$B$6+$F14)+($D14+$E14)*1000,($D14+$E14))=$D14,MOD(AP$7-(Setup!$B$6+$F14)+($D14+$E14)*1000,($D14+$E14))=($D14+$E14)-1)),"T","R"))))</f>
      </c>
      <c r="AQ14" s="24">
        <f>IF($A14="","",IF(AND(Setup!$B$9="Mark as travel",OR(MOD(AQ$7-(Setup!$B$6+$F14)+($D14+$E14)*1000,($D14+$E14))=0,MOD(AQ$7-(Setup!$B$6+$F14)+($D14+$E14)*1000,($D14+$E14))=$D14-1)),"T",IF(MOD(AQ$7-(Setup!$B$6+$F14)+($D14+$E14)*1000,($D14+$E14))&lt;$D14,IF(MOD(AQ$7-(Setup!$B$6+$F14)+($D14+$E14)*1000,($D14+$E14))&lt;Setup!$B$11,"D","N"),IF(AND(Setup!$B$9="Take from R&amp;R",OR(MOD(AQ$7-(Setup!$B$6+$F14)+($D14+$E14)*1000,($D14+$E14))=$D14,MOD(AQ$7-(Setup!$B$6+$F14)+($D14+$E14)*1000,($D14+$E14))=($D14+$E14)-1)),"T","R"))))</f>
      </c>
      <c r="AR14" s="24">
        <f>IF($A14="","",IF(AND(Setup!$B$9="Mark as travel",OR(MOD(AR$7-(Setup!$B$6+$F14)+($D14+$E14)*1000,($D14+$E14))=0,MOD(AR$7-(Setup!$B$6+$F14)+($D14+$E14)*1000,($D14+$E14))=$D14-1)),"T",IF(MOD(AR$7-(Setup!$B$6+$F14)+($D14+$E14)*1000,($D14+$E14))&lt;$D14,IF(MOD(AR$7-(Setup!$B$6+$F14)+($D14+$E14)*1000,($D14+$E14))&lt;Setup!$B$11,"D","N"),IF(AND(Setup!$B$9="Take from R&amp;R",OR(MOD(AR$7-(Setup!$B$6+$F14)+($D14+$E14)*1000,($D14+$E14))=$D14,MOD(AR$7-(Setup!$B$6+$F14)+($D14+$E14)*1000,($D14+$E14))=($D14+$E14)-1)),"T","R"))))</f>
      </c>
      <c r="AS14" s="24">
        <f>IF($A14="","",IF(AND(Setup!$B$9="Mark as travel",OR(MOD(AS$7-(Setup!$B$6+$F14)+($D14+$E14)*1000,($D14+$E14))=0,MOD(AS$7-(Setup!$B$6+$F14)+($D14+$E14)*1000,($D14+$E14))=$D14-1)),"T",IF(MOD(AS$7-(Setup!$B$6+$F14)+($D14+$E14)*1000,($D14+$E14))&lt;$D14,IF(MOD(AS$7-(Setup!$B$6+$F14)+($D14+$E14)*1000,($D14+$E14))&lt;Setup!$B$11,"D","N"),IF(AND(Setup!$B$9="Take from R&amp;R",OR(MOD(AS$7-(Setup!$B$6+$F14)+($D14+$E14)*1000,($D14+$E14))=$D14,MOD(AS$7-(Setup!$B$6+$F14)+($D14+$E14)*1000,($D14+$E14))=($D14+$E14)-1)),"T","R"))))</f>
      </c>
      <c r="AT14" s="24">
        <f>IF($A14="","",IF(AND(Setup!$B$9="Mark as travel",OR(MOD(AT$7-(Setup!$B$6+$F14)+($D14+$E14)*1000,($D14+$E14))=0,MOD(AT$7-(Setup!$B$6+$F14)+($D14+$E14)*1000,($D14+$E14))=$D14-1)),"T",IF(MOD(AT$7-(Setup!$B$6+$F14)+($D14+$E14)*1000,($D14+$E14))&lt;$D14,IF(MOD(AT$7-(Setup!$B$6+$F14)+($D14+$E14)*1000,($D14+$E14))&lt;Setup!$B$11,"D","N"),IF(AND(Setup!$B$9="Take from R&amp;R",OR(MOD(AT$7-(Setup!$B$6+$F14)+($D14+$E14)*1000,($D14+$E14))=$D14,MOD(AT$7-(Setup!$B$6+$F14)+($D14+$E14)*1000,($D14+$E14))=($D14+$E14)-1)),"T","R"))))</f>
      </c>
      <c r="AU14" s="24">
        <f>IF($A14="","",IF(AND(Setup!$B$9="Mark as travel",OR(MOD(AU$7-(Setup!$B$6+$F14)+($D14+$E14)*1000,($D14+$E14))=0,MOD(AU$7-(Setup!$B$6+$F14)+($D14+$E14)*1000,($D14+$E14))=$D14-1)),"T",IF(MOD(AU$7-(Setup!$B$6+$F14)+($D14+$E14)*1000,($D14+$E14))&lt;$D14,IF(MOD(AU$7-(Setup!$B$6+$F14)+($D14+$E14)*1000,($D14+$E14))&lt;Setup!$B$11,"D","N"),IF(AND(Setup!$B$9="Take from R&amp;R",OR(MOD(AU$7-(Setup!$B$6+$F14)+($D14+$E14)*1000,($D14+$E14))=$D14,MOD(AU$7-(Setup!$B$6+$F14)+($D14+$E14)*1000,($D14+$E14))=($D14+$E14)-1)),"T","R"))))</f>
      </c>
      <c r="AV14" s="24">
        <f>IF($A14="","",IF(AND(Setup!$B$9="Mark as travel",OR(MOD(AV$7-(Setup!$B$6+$F14)+($D14+$E14)*1000,($D14+$E14))=0,MOD(AV$7-(Setup!$B$6+$F14)+($D14+$E14)*1000,($D14+$E14))=$D14-1)),"T",IF(MOD(AV$7-(Setup!$B$6+$F14)+($D14+$E14)*1000,($D14+$E14))&lt;$D14,IF(MOD(AV$7-(Setup!$B$6+$F14)+($D14+$E14)*1000,($D14+$E14))&lt;Setup!$B$11,"D","N"),IF(AND(Setup!$B$9="Take from R&amp;R",OR(MOD(AV$7-(Setup!$B$6+$F14)+($D14+$E14)*1000,($D14+$E14))=$D14,MOD(AV$7-(Setup!$B$6+$F14)+($D14+$E14)*1000,($D14+$E14))=($D14+$E14)-1)),"T","R"))))</f>
      </c>
      <c r="AW14" s="24">
        <f>IF($A14="","",IF(AND(Setup!$B$9="Mark as travel",OR(MOD(AW$7-(Setup!$B$6+$F14)+($D14+$E14)*1000,($D14+$E14))=0,MOD(AW$7-(Setup!$B$6+$F14)+($D14+$E14)*1000,($D14+$E14))=$D14-1)),"T",IF(MOD(AW$7-(Setup!$B$6+$F14)+($D14+$E14)*1000,($D14+$E14))&lt;$D14,IF(MOD(AW$7-(Setup!$B$6+$F14)+($D14+$E14)*1000,($D14+$E14))&lt;Setup!$B$11,"D","N"),IF(AND(Setup!$B$9="Take from R&amp;R",OR(MOD(AW$7-(Setup!$B$6+$F14)+($D14+$E14)*1000,($D14+$E14))=$D14,MOD(AW$7-(Setup!$B$6+$F14)+($D14+$E14)*1000,($D14+$E14))=($D14+$E14)-1)),"T","R"))))</f>
      </c>
      <c r="AX14" s="24">
        <f>IF($A14="","",IF(AND(Setup!$B$9="Mark as travel",OR(MOD(AX$7-(Setup!$B$6+$F14)+($D14+$E14)*1000,($D14+$E14))=0,MOD(AX$7-(Setup!$B$6+$F14)+($D14+$E14)*1000,($D14+$E14))=$D14-1)),"T",IF(MOD(AX$7-(Setup!$B$6+$F14)+($D14+$E14)*1000,($D14+$E14))&lt;$D14,IF(MOD(AX$7-(Setup!$B$6+$F14)+($D14+$E14)*1000,($D14+$E14))&lt;Setup!$B$11,"D","N"),IF(AND(Setup!$B$9="Take from R&amp;R",OR(MOD(AX$7-(Setup!$B$6+$F14)+($D14+$E14)*1000,($D14+$E14))=$D14,MOD(AX$7-(Setup!$B$6+$F14)+($D14+$E14)*1000,($D14+$E14))=($D14+$E14)-1)),"T","R"))))</f>
      </c>
      <c r="AY14" s="24">
        <f>IF($A14="","",IF(AND(Setup!$B$9="Mark as travel",OR(MOD(AY$7-(Setup!$B$6+$F14)+($D14+$E14)*1000,($D14+$E14))=0,MOD(AY$7-(Setup!$B$6+$F14)+($D14+$E14)*1000,($D14+$E14))=$D14-1)),"T",IF(MOD(AY$7-(Setup!$B$6+$F14)+($D14+$E14)*1000,($D14+$E14))&lt;$D14,IF(MOD(AY$7-(Setup!$B$6+$F14)+($D14+$E14)*1000,($D14+$E14))&lt;Setup!$B$11,"D","N"),IF(AND(Setup!$B$9="Take from R&amp;R",OR(MOD(AY$7-(Setup!$B$6+$F14)+($D14+$E14)*1000,($D14+$E14))=$D14,MOD(AY$7-(Setup!$B$6+$F14)+($D14+$E14)*1000,($D14+$E14))=($D14+$E14)-1)),"T","R"))))</f>
      </c>
      <c r="AZ14" s="24">
        <f>IF($A14="","",IF(AND(Setup!$B$9="Mark as travel",OR(MOD(AZ$7-(Setup!$B$6+$F14)+($D14+$E14)*1000,($D14+$E14))=0,MOD(AZ$7-(Setup!$B$6+$F14)+($D14+$E14)*1000,($D14+$E14))=$D14-1)),"T",IF(MOD(AZ$7-(Setup!$B$6+$F14)+($D14+$E14)*1000,($D14+$E14))&lt;$D14,IF(MOD(AZ$7-(Setup!$B$6+$F14)+($D14+$E14)*1000,($D14+$E14))&lt;Setup!$B$11,"D","N"),IF(AND(Setup!$B$9="Take from R&amp;R",OR(MOD(AZ$7-(Setup!$B$6+$F14)+($D14+$E14)*1000,($D14+$E14))=$D14,MOD(AZ$7-(Setup!$B$6+$F14)+($D14+$E14)*1000,($D14+$E14))=($D14+$E14)-1)),"T","R"))))</f>
      </c>
      <c r="BA14" s="24">
        <f>IF($A14="","",IF(AND(Setup!$B$9="Mark as travel",OR(MOD(BA$7-(Setup!$B$6+$F14)+($D14+$E14)*1000,($D14+$E14))=0,MOD(BA$7-(Setup!$B$6+$F14)+($D14+$E14)*1000,($D14+$E14))=$D14-1)),"T",IF(MOD(BA$7-(Setup!$B$6+$F14)+($D14+$E14)*1000,($D14+$E14))&lt;$D14,IF(MOD(BA$7-(Setup!$B$6+$F14)+($D14+$E14)*1000,($D14+$E14))&lt;Setup!$B$11,"D","N"),IF(AND(Setup!$B$9="Take from R&amp;R",OR(MOD(BA$7-(Setup!$B$6+$F14)+($D14+$E14)*1000,($D14+$E14))=$D14,MOD(BA$7-(Setup!$B$6+$F14)+($D14+$E14)*1000,($D14+$E14))=($D14+$E14)-1)),"T","R"))))</f>
      </c>
      <c r="BB14" s="24">
        <f>IF($A14="","",IF(AND(Setup!$B$9="Mark as travel",OR(MOD(BB$7-(Setup!$B$6+$F14)+($D14+$E14)*1000,($D14+$E14))=0,MOD(BB$7-(Setup!$B$6+$F14)+($D14+$E14)*1000,($D14+$E14))=$D14-1)),"T",IF(MOD(BB$7-(Setup!$B$6+$F14)+($D14+$E14)*1000,($D14+$E14))&lt;$D14,IF(MOD(BB$7-(Setup!$B$6+$F14)+($D14+$E14)*1000,($D14+$E14))&lt;Setup!$B$11,"D","N"),IF(AND(Setup!$B$9="Take from R&amp;R",OR(MOD(BB$7-(Setup!$B$6+$F14)+($D14+$E14)*1000,($D14+$E14))=$D14,MOD(BB$7-(Setup!$B$6+$F14)+($D14+$E14)*1000,($D14+$E14))=($D14+$E14)-1)),"T","R"))))</f>
      </c>
      <c r="BC14" s="24">
        <f>IF($A14="","",IF(AND(Setup!$B$9="Mark as travel",OR(MOD(BC$7-(Setup!$B$6+$F14)+($D14+$E14)*1000,($D14+$E14))=0,MOD(BC$7-(Setup!$B$6+$F14)+($D14+$E14)*1000,($D14+$E14))=$D14-1)),"T",IF(MOD(BC$7-(Setup!$B$6+$F14)+($D14+$E14)*1000,($D14+$E14))&lt;$D14,IF(MOD(BC$7-(Setup!$B$6+$F14)+($D14+$E14)*1000,($D14+$E14))&lt;Setup!$B$11,"D","N"),IF(AND(Setup!$B$9="Take from R&amp;R",OR(MOD(BC$7-(Setup!$B$6+$F14)+($D14+$E14)*1000,($D14+$E14))=$D14,MOD(BC$7-(Setup!$B$6+$F14)+($D14+$E14)*1000,($D14+$E14))=($D14+$E14)-1)),"T","R"))))</f>
      </c>
      <c r="BD14" s="24">
        <f>IF($A14="","",IF(AND(Setup!$B$9="Mark as travel",OR(MOD(BD$7-(Setup!$B$6+$F14)+($D14+$E14)*1000,($D14+$E14))=0,MOD(BD$7-(Setup!$B$6+$F14)+($D14+$E14)*1000,($D14+$E14))=$D14-1)),"T",IF(MOD(BD$7-(Setup!$B$6+$F14)+($D14+$E14)*1000,($D14+$E14))&lt;$D14,IF(MOD(BD$7-(Setup!$B$6+$F14)+($D14+$E14)*1000,($D14+$E14))&lt;Setup!$B$11,"D","N"),IF(AND(Setup!$B$9="Take from R&amp;R",OR(MOD(BD$7-(Setup!$B$6+$F14)+($D14+$E14)*1000,($D14+$E14))=$D14,MOD(BD$7-(Setup!$B$6+$F14)+($D14+$E14)*1000,($D14+$E14))=($D14+$E14)-1)),"T","R"))))</f>
      </c>
      <c r="BE14" s="24">
        <f>IF($A14="","",IF(AND(Setup!$B$9="Mark as travel",OR(MOD(BE$7-(Setup!$B$6+$F14)+($D14+$E14)*1000,($D14+$E14))=0,MOD(BE$7-(Setup!$B$6+$F14)+($D14+$E14)*1000,($D14+$E14))=$D14-1)),"T",IF(MOD(BE$7-(Setup!$B$6+$F14)+($D14+$E14)*1000,($D14+$E14))&lt;$D14,IF(MOD(BE$7-(Setup!$B$6+$F14)+($D14+$E14)*1000,($D14+$E14))&lt;Setup!$B$11,"D","N"),IF(AND(Setup!$B$9="Take from R&amp;R",OR(MOD(BE$7-(Setup!$B$6+$F14)+($D14+$E14)*1000,($D14+$E14))=$D14,MOD(BE$7-(Setup!$B$6+$F14)+($D14+$E14)*1000,($D14+$E14))=($D14+$E14)-1)),"T","R"))))</f>
      </c>
      <c r="BF14" s="24">
        <f>IF($A14="","",IF(AND(Setup!$B$9="Mark as travel",OR(MOD(BF$7-(Setup!$B$6+$F14)+($D14+$E14)*1000,($D14+$E14))=0,MOD(BF$7-(Setup!$B$6+$F14)+($D14+$E14)*1000,($D14+$E14))=$D14-1)),"T",IF(MOD(BF$7-(Setup!$B$6+$F14)+($D14+$E14)*1000,($D14+$E14))&lt;$D14,IF(MOD(BF$7-(Setup!$B$6+$F14)+($D14+$E14)*1000,($D14+$E14))&lt;Setup!$B$11,"D","N"),IF(AND(Setup!$B$9="Take from R&amp;R",OR(MOD(BF$7-(Setup!$B$6+$F14)+($D14+$E14)*1000,($D14+$E14))=$D14,MOD(BF$7-(Setup!$B$6+$F14)+($D14+$E14)*1000,($D14+$E14))=($D14+$E14)-1)),"T","R"))))</f>
      </c>
      <c r="BG14" s="24">
        <f>IF($A14="","",IF(AND(Setup!$B$9="Mark as travel",OR(MOD(BG$7-(Setup!$B$6+$F14)+($D14+$E14)*1000,($D14+$E14))=0,MOD(BG$7-(Setup!$B$6+$F14)+($D14+$E14)*1000,($D14+$E14))=$D14-1)),"T",IF(MOD(BG$7-(Setup!$B$6+$F14)+($D14+$E14)*1000,($D14+$E14))&lt;$D14,IF(MOD(BG$7-(Setup!$B$6+$F14)+($D14+$E14)*1000,($D14+$E14))&lt;Setup!$B$11,"D","N"),IF(AND(Setup!$B$9="Take from R&amp;R",OR(MOD(BG$7-(Setup!$B$6+$F14)+($D14+$E14)*1000,($D14+$E14))=$D14,MOD(BG$7-(Setup!$B$6+$F14)+($D14+$E14)*1000,($D14+$E14))=($D14+$E14)-1)),"T","R"))))</f>
      </c>
      <c r="BH14" s="24">
        <f>IF($A14="","",IF(AND(Setup!$B$9="Mark as travel",OR(MOD(BH$7-(Setup!$B$6+$F14)+($D14+$E14)*1000,($D14+$E14))=0,MOD(BH$7-(Setup!$B$6+$F14)+($D14+$E14)*1000,($D14+$E14))=$D14-1)),"T",IF(MOD(BH$7-(Setup!$B$6+$F14)+($D14+$E14)*1000,($D14+$E14))&lt;$D14,IF(MOD(BH$7-(Setup!$B$6+$F14)+($D14+$E14)*1000,($D14+$E14))&lt;Setup!$B$11,"D","N"),IF(AND(Setup!$B$9="Take from R&amp;R",OR(MOD(BH$7-(Setup!$B$6+$F14)+($D14+$E14)*1000,($D14+$E14))=$D14,MOD(BH$7-(Setup!$B$6+$F14)+($D14+$E14)*1000,($D14+$E14))=($D14+$E14)-1)),"T","R"))))</f>
      </c>
      <c r="BI14" s="24">
        <f>IF($A14="","",IF(AND(Setup!$B$9="Mark as travel",OR(MOD(BI$7-(Setup!$B$6+$F14)+($D14+$E14)*1000,($D14+$E14))=0,MOD(BI$7-(Setup!$B$6+$F14)+($D14+$E14)*1000,($D14+$E14))=$D14-1)),"T",IF(MOD(BI$7-(Setup!$B$6+$F14)+($D14+$E14)*1000,($D14+$E14))&lt;$D14,IF(MOD(BI$7-(Setup!$B$6+$F14)+($D14+$E14)*1000,($D14+$E14))&lt;Setup!$B$11,"D","N"),IF(AND(Setup!$B$9="Take from R&amp;R",OR(MOD(BI$7-(Setup!$B$6+$F14)+($D14+$E14)*1000,($D14+$E14))=$D14,MOD(BI$7-(Setup!$B$6+$F14)+($D14+$E14)*1000,($D14+$E14))=($D14+$E14)-1)),"T","R"))))</f>
      </c>
      <c r="BJ14" s="24">
        <f>IF($A14="","",IF(AND(Setup!$B$9="Mark as travel",OR(MOD(BJ$7-(Setup!$B$6+$F14)+($D14+$E14)*1000,($D14+$E14))=0,MOD(BJ$7-(Setup!$B$6+$F14)+($D14+$E14)*1000,($D14+$E14))=$D14-1)),"T",IF(MOD(BJ$7-(Setup!$B$6+$F14)+($D14+$E14)*1000,($D14+$E14))&lt;$D14,IF(MOD(BJ$7-(Setup!$B$6+$F14)+($D14+$E14)*1000,($D14+$E14))&lt;Setup!$B$11,"D","N"),IF(AND(Setup!$B$9="Take from R&amp;R",OR(MOD(BJ$7-(Setup!$B$6+$F14)+($D14+$E14)*1000,($D14+$E14))=$D14,MOD(BJ$7-(Setup!$B$6+$F14)+($D14+$E14)*1000,($D14+$E14))=($D14+$E14)-1)),"T","R"))))</f>
      </c>
    </row>
    <row r="15" spans="1:62" x14ac:dyDescent="0.25">
      <c r="A15" s="31"/>
      <c r="B15" s="31"/>
      <c r="C15" s="31"/>
      <c r="D15" s="16">
        <f>IF($A15="","",IF(OR($C15="",$C15="Same as Setup"),Setup!$B$15,INDEX(Setup!$B$21:$B$29,MATCH($C15,Setup!$A$21:$A$29,0))))</f>
      </c>
      <c r="E15" s="16">
        <f>IF($A15="","",IF(OR($C15="",$C15="Same as Setup"),Setup!$B$16,INDEX(Setup!$C$21:$C$29,MATCH($C15,Setup!$A$21:$A$29,0))))</f>
      </c>
      <c r="F15" s="5"/>
      <c r="G15" s="24">
        <f>IF($A15="","",IF(AND(Setup!$B$9="Mark as travel",OR(MOD(G$7-(Setup!$B$6+$F15)+($D15+$E15)*1000,($D15+$E15))=0,MOD(G$7-(Setup!$B$6+$F15)+($D15+$E15)*1000,($D15+$E15))=$D15-1)),"T",IF(MOD(G$7-(Setup!$B$6+$F15)+($D15+$E15)*1000,($D15+$E15))&lt;$D15,IF(MOD(G$7-(Setup!$B$6+$F15)+($D15+$E15)*1000,($D15+$E15))&lt;Setup!$B$11,"D","N"),IF(AND(Setup!$B$9="Take from R&amp;R",OR(MOD(G$7-(Setup!$B$6+$F15)+($D15+$E15)*1000,($D15+$E15))=$D15,MOD(G$7-(Setup!$B$6+$F15)+($D15+$E15)*1000,($D15+$E15))=($D15+$E15)-1)),"T","R"))))</f>
      </c>
      <c r="H15" s="24">
        <f>IF($A15="","",IF(AND(Setup!$B$9="Mark as travel",OR(MOD(H$7-(Setup!$B$6+$F15)+($D15+$E15)*1000,($D15+$E15))=0,MOD(H$7-(Setup!$B$6+$F15)+($D15+$E15)*1000,($D15+$E15))=$D15-1)),"T",IF(MOD(H$7-(Setup!$B$6+$F15)+($D15+$E15)*1000,($D15+$E15))&lt;$D15,IF(MOD(H$7-(Setup!$B$6+$F15)+($D15+$E15)*1000,($D15+$E15))&lt;Setup!$B$11,"D","N"),IF(AND(Setup!$B$9="Take from R&amp;R",OR(MOD(H$7-(Setup!$B$6+$F15)+($D15+$E15)*1000,($D15+$E15))=$D15,MOD(H$7-(Setup!$B$6+$F15)+($D15+$E15)*1000,($D15+$E15))=($D15+$E15)-1)),"T","R"))))</f>
      </c>
      <c r="I15" s="24">
        <f>IF($A15="","",IF(AND(Setup!$B$9="Mark as travel",OR(MOD(I$7-(Setup!$B$6+$F15)+($D15+$E15)*1000,($D15+$E15))=0,MOD(I$7-(Setup!$B$6+$F15)+($D15+$E15)*1000,($D15+$E15))=$D15-1)),"T",IF(MOD(I$7-(Setup!$B$6+$F15)+($D15+$E15)*1000,($D15+$E15))&lt;$D15,IF(MOD(I$7-(Setup!$B$6+$F15)+($D15+$E15)*1000,($D15+$E15))&lt;Setup!$B$11,"D","N"),IF(AND(Setup!$B$9="Take from R&amp;R",OR(MOD(I$7-(Setup!$B$6+$F15)+($D15+$E15)*1000,($D15+$E15))=$D15,MOD(I$7-(Setup!$B$6+$F15)+($D15+$E15)*1000,($D15+$E15))=($D15+$E15)-1)),"T","R"))))</f>
      </c>
      <c r="J15" s="24">
        <f>IF($A15="","",IF(AND(Setup!$B$9="Mark as travel",OR(MOD(J$7-(Setup!$B$6+$F15)+($D15+$E15)*1000,($D15+$E15))=0,MOD(J$7-(Setup!$B$6+$F15)+($D15+$E15)*1000,($D15+$E15))=$D15-1)),"T",IF(MOD(J$7-(Setup!$B$6+$F15)+($D15+$E15)*1000,($D15+$E15))&lt;$D15,IF(MOD(J$7-(Setup!$B$6+$F15)+($D15+$E15)*1000,($D15+$E15))&lt;Setup!$B$11,"D","N"),IF(AND(Setup!$B$9="Take from R&amp;R",OR(MOD(J$7-(Setup!$B$6+$F15)+($D15+$E15)*1000,($D15+$E15))=$D15,MOD(J$7-(Setup!$B$6+$F15)+($D15+$E15)*1000,($D15+$E15))=($D15+$E15)-1)),"T","R"))))</f>
      </c>
      <c r="K15" s="24">
        <f>IF($A15="","",IF(AND(Setup!$B$9="Mark as travel",OR(MOD(K$7-(Setup!$B$6+$F15)+($D15+$E15)*1000,($D15+$E15))=0,MOD(K$7-(Setup!$B$6+$F15)+($D15+$E15)*1000,($D15+$E15))=$D15-1)),"T",IF(MOD(K$7-(Setup!$B$6+$F15)+($D15+$E15)*1000,($D15+$E15))&lt;$D15,IF(MOD(K$7-(Setup!$B$6+$F15)+($D15+$E15)*1000,($D15+$E15))&lt;Setup!$B$11,"D","N"),IF(AND(Setup!$B$9="Take from R&amp;R",OR(MOD(K$7-(Setup!$B$6+$F15)+($D15+$E15)*1000,($D15+$E15))=$D15,MOD(K$7-(Setup!$B$6+$F15)+($D15+$E15)*1000,($D15+$E15))=($D15+$E15)-1)),"T","R"))))</f>
      </c>
      <c r="L15" s="24">
        <f>IF($A15="","",IF(AND(Setup!$B$9="Mark as travel",OR(MOD(L$7-(Setup!$B$6+$F15)+($D15+$E15)*1000,($D15+$E15))=0,MOD(L$7-(Setup!$B$6+$F15)+($D15+$E15)*1000,($D15+$E15))=$D15-1)),"T",IF(MOD(L$7-(Setup!$B$6+$F15)+($D15+$E15)*1000,($D15+$E15))&lt;$D15,IF(MOD(L$7-(Setup!$B$6+$F15)+($D15+$E15)*1000,($D15+$E15))&lt;Setup!$B$11,"D","N"),IF(AND(Setup!$B$9="Take from R&amp;R",OR(MOD(L$7-(Setup!$B$6+$F15)+($D15+$E15)*1000,($D15+$E15))=$D15,MOD(L$7-(Setup!$B$6+$F15)+($D15+$E15)*1000,($D15+$E15))=($D15+$E15)-1)),"T","R"))))</f>
      </c>
      <c r="M15" s="24">
        <f>IF($A15="","",IF(AND(Setup!$B$9="Mark as travel",OR(MOD(M$7-(Setup!$B$6+$F15)+($D15+$E15)*1000,($D15+$E15))=0,MOD(M$7-(Setup!$B$6+$F15)+($D15+$E15)*1000,($D15+$E15))=$D15-1)),"T",IF(MOD(M$7-(Setup!$B$6+$F15)+($D15+$E15)*1000,($D15+$E15))&lt;$D15,IF(MOD(M$7-(Setup!$B$6+$F15)+($D15+$E15)*1000,($D15+$E15))&lt;Setup!$B$11,"D","N"),IF(AND(Setup!$B$9="Take from R&amp;R",OR(MOD(M$7-(Setup!$B$6+$F15)+($D15+$E15)*1000,($D15+$E15))=$D15,MOD(M$7-(Setup!$B$6+$F15)+($D15+$E15)*1000,($D15+$E15))=($D15+$E15)-1)),"T","R"))))</f>
      </c>
      <c r="N15" s="24">
        <f>IF($A15="","",IF(AND(Setup!$B$9="Mark as travel",OR(MOD(N$7-(Setup!$B$6+$F15)+($D15+$E15)*1000,($D15+$E15))=0,MOD(N$7-(Setup!$B$6+$F15)+($D15+$E15)*1000,($D15+$E15))=$D15-1)),"T",IF(MOD(N$7-(Setup!$B$6+$F15)+($D15+$E15)*1000,($D15+$E15))&lt;$D15,IF(MOD(N$7-(Setup!$B$6+$F15)+($D15+$E15)*1000,($D15+$E15))&lt;Setup!$B$11,"D","N"),IF(AND(Setup!$B$9="Take from R&amp;R",OR(MOD(N$7-(Setup!$B$6+$F15)+($D15+$E15)*1000,($D15+$E15))=$D15,MOD(N$7-(Setup!$B$6+$F15)+($D15+$E15)*1000,($D15+$E15))=($D15+$E15)-1)),"T","R"))))</f>
      </c>
      <c r="O15" s="24">
        <f>IF($A15="","",IF(AND(Setup!$B$9="Mark as travel",OR(MOD(O$7-(Setup!$B$6+$F15)+($D15+$E15)*1000,($D15+$E15))=0,MOD(O$7-(Setup!$B$6+$F15)+($D15+$E15)*1000,($D15+$E15))=$D15-1)),"T",IF(MOD(O$7-(Setup!$B$6+$F15)+($D15+$E15)*1000,($D15+$E15))&lt;$D15,IF(MOD(O$7-(Setup!$B$6+$F15)+($D15+$E15)*1000,($D15+$E15))&lt;Setup!$B$11,"D","N"),IF(AND(Setup!$B$9="Take from R&amp;R",OR(MOD(O$7-(Setup!$B$6+$F15)+($D15+$E15)*1000,($D15+$E15))=$D15,MOD(O$7-(Setup!$B$6+$F15)+($D15+$E15)*1000,($D15+$E15))=($D15+$E15)-1)),"T","R"))))</f>
      </c>
      <c r="P15" s="24">
        <f>IF($A15="","",IF(AND(Setup!$B$9="Mark as travel",OR(MOD(P$7-(Setup!$B$6+$F15)+($D15+$E15)*1000,($D15+$E15))=0,MOD(P$7-(Setup!$B$6+$F15)+($D15+$E15)*1000,($D15+$E15))=$D15-1)),"T",IF(MOD(P$7-(Setup!$B$6+$F15)+($D15+$E15)*1000,($D15+$E15))&lt;$D15,IF(MOD(P$7-(Setup!$B$6+$F15)+($D15+$E15)*1000,($D15+$E15))&lt;Setup!$B$11,"D","N"),IF(AND(Setup!$B$9="Take from R&amp;R",OR(MOD(P$7-(Setup!$B$6+$F15)+($D15+$E15)*1000,($D15+$E15))=$D15,MOD(P$7-(Setup!$B$6+$F15)+($D15+$E15)*1000,($D15+$E15))=($D15+$E15)-1)),"T","R"))))</f>
      </c>
      <c r="Q15" s="24">
        <f>IF($A15="","",IF(AND(Setup!$B$9="Mark as travel",OR(MOD(Q$7-(Setup!$B$6+$F15)+($D15+$E15)*1000,($D15+$E15))=0,MOD(Q$7-(Setup!$B$6+$F15)+($D15+$E15)*1000,($D15+$E15))=$D15-1)),"T",IF(MOD(Q$7-(Setup!$B$6+$F15)+($D15+$E15)*1000,($D15+$E15))&lt;$D15,IF(MOD(Q$7-(Setup!$B$6+$F15)+($D15+$E15)*1000,($D15+$E15))&lt;Setup!$B$11,"D","N"),IF(AND(Setup!$B$9="Take from R&amp;R",OR(MOD(Q$7-(Setup!$B$6+$F15)+($D15+$E15)*1000,($D15+$E15))=$D15,MOD(Q$7-(Setup!$B$6+$F15)+($D15+$E15)*1000,($D15+$E15))=($D15+$E15)-1)),"T","R"))))</f>
      </c>
      <c r="R15" s="24">
        <f>IF($A15="","",IF(AND(Setup!$B$9="Mark as travel",OR(MOD(R$7-(Setup!$B$6+$F15)+($D15+$E15)*1000,($D15+$E15))=0,MOD(R$7-(Setup!$B$6+$F15)+($D15+$E15)*1000,($D15+$E15))=$D15-1)),"T",IF(MOD(R$7-(Setup!$B$6+$F15)+($D15+$E15)*1000,($D15+$E15))&lt;$D15,IF(MOD(R$7-(Setup!$B$6+$F15)+($D15+$E15)*1000,($D15+$E15))&lt;Setup!$B$11,"D","N"),IF(AND(Setup!$B$9="Take from R&amp;R",OR(MOD(R$7-(Setup!$B$6+$F15)+($D15+$E15)*1000,($D15+$E15))=$D15,MOD(R$7-(Setup!$B$6+$F15)+($D15+$E15)*1000,($D15+$E15))=($D15+$E15)-1)),"T","R"))))</f>
      </c>
      <c r="S15" s="24">
        <f>IF($A15="","",IF(AND(Setup!$B$9="Mark as travel",OR(MOD(S$7-(Setup!$B$6+$F15)+($D15+$E15)*1000,($D15+$E15))=0,MOD(S$7-(Setup!$B$6+$F15)+($D15+$E15)*1000,($D15+$E15))=$D15-1)),"T",IF(MOD(S$7-(Setup!$B$6+$F15)+($D15+$E15)*1000,($D15+$E15))&lt;$D15,IF(MOD(S$7-(Setup!$B$6+$F15)+($D15+$E15)*1000,($D15+$E15))&lt;Setup!$B$11,"D","N"),IF(AND(Setup!$B$9="Take from R&amp;R",OR(MOD(S$7-(Setup!$B$6+$F15)+($D15+$E15)*1000,($D15+$E15))=$D15,MOD(S$7-(Setup!$B$6+$F15)+($D15+$E15)*1000,($D15+$E15))=($D15+$E15)-1)),"T","R"))))</f>
      </c>
      <c r="T15" s="24">
        <f>IF($A15="","",IF(AND(Setup!$B$9="Mark as travel",OR(MOD(T$7-(Setup!$B$6+$F15)+($D15+$E15)*1000,($D15+$E15))=0,MOD(T$7-(Setup!$B$6+$F15)+($D15+$E15)*1000,($D15+$E15))=$D15-1)),"T",IF(MOD(T$7-(Setup!$B$6+$F15)+($D15+$E15)*1000,($D15+$E15))&lt;$D15,IF(MOD(T$7-(Setup!$B$6+$F15)+($D15+$E15)*1000,($D15+$E15))&lt;Setup!$B$11,"D","N"),IF(AND(Setup!$B$9="Take from R&amp;R",OR(MOD(T$7-(Setup!$B$6+$F15)+($D15+$E15)*1000,($D15+$E15))=$D15,MOD(T$7-(Setup!$B$6+$F15)+($D15+$E15)*1000,($D15+$E15))=($D15+$E15)-1)),"T","R"))))</f>
      </c>
      <c r="U15" s="24">
        <f>IF($A15="","",IF(AND(Setup!$B$9="Mark as travel",OR(MOD(U$7-(Setup!$B$6+$F15)+($D15+$E15)*1000,($D15+$E15))=0,MOD(U$7-(Setup!$B$6+$F15)+($D15+$E15)*1000,($D15+$E15))=$D15-1)),"T",IF(MOD(U$7-(Setup!$B$6+$F15)+($D15+$E15)*1000,($D15+$E15))&lt;$D15,IF(MOD(U$7-(Setup!$B$6+$F15)+($D15+$E15)*1000,($D15+$E15))&lt;Setup!$B$11,"D","N"),IF(AND(Setup!$B$9="Take from R&amp;R",OR(MOD(U$7-(Setup!$B$6+$F15)+($D15+$E15)*1000,($D15+$E15))=$D15,MOD(U$7-(Setup!$B$6+$F15)+($D15+$E15)*1000,($D15+$E15))=($D15+$E15)-1)),"T","R"))))</f>
      </c>
      <c r="V15" s="24">
        <f>IF($A15="","",IF(AND(Setup!$B$9="Mark as travel",OR(MOD(V$7-(Setup!$B$6+$F15)+($D15+$E15)*1000,($D15+$E15))=0,MOD(V$7-(Setup!$B$6+$F15)+($D15+$E15)*1000,($D15+$E15))=$D15-1)),"T",IF(MOD(V$7-(Setup!$B$6+$F15)+($D15+$E15)*1000,($D15+$E15))&lt;$D15,IF(MOD(V$7-(Setup!$B$6+$F15)+($D15+$E15)*1000,($D15+$E15))&lt;Setup!$B$11,"D","N"),IF(AND(Setup!$B$9="Take from R&amp;R",OR(MOD(V$7-(Setup!$B$6+$F15)+($D15+$E15)*1000,($D15+$E15))=$D15,MOD(V$7-(Setup!$B$6+$F15)+($D15+$E15)*1000,($D15+$E15))=($D15+$E15)-1)),"T","R"))))</f>
      </c>
      <c r="W15" s="24">
        <f>IF($A15="","",IF(AND(Setup!$B$9="Mark as travel",OR(MOD(W$7-(Setup!$B$6+$F15)+($D15+$E15)*1000,($D15+$E15))=0,MOD(W$7-(Setup!$B$6+$F15)+($D15+$E15)*1000,($D15+$E15))=$D15-1)),"T",IF(MOD(W$7-(Setup!$B$6+$F15)+($D15+$E15)*1000,($D15+$E15))&lt;$D15,IF(MOD(W$7-(Setup!$B$6+$F15)+($D15+$E15)*1000,($D15+$E15))&lt;Setup!$B$11,"D","N"),IF(AND(Setup!$B$9="Take from R&amp;R",OR(MOD(W$7-(Setup!$B$6+$F15)+($D15+$E15)*1000,($D15+$E15))=$D15,MOD(W$7-(Setup!$B$6+$F15)+($D15+$E15)*1000,($D15+$E15))=($D15+$E15)-1)),"T","R"))))</f>
      </c>
      <c r="X15" s="24">
        <f>IF($A15="","",IF(AND(Setup!$B$9="Mark as travel",OR(MOD(X$7-(Setup!$B$6+$F15)+($D15+$E15)*1000,($D15+$E15))=0,MOD(X$7-(Setup!$B$6+$F15)+($D15+$E15)*1000,($D15+$E15))=$D15-1)),"T",IF(MOD(X$7-(Setup!$B$6+$F15)+($D15+$E15)*1000,($D15+$E15))&lt;$D15,IF(MOD(X$7-(Setup!$B$6+$F15)+($D15+$E15)*1000,($D15+$E15))&lt;Setup!$B$11,"D","N"),IF(AND(Setup!$B$9="Take from R&amp;R",OR(MOD(X$7-(Setup!$B$6+$F15)+($D15+$E15)*1000,($D15+$E15))=$D15,MOD(X$7-(Setup!$B$6+$F15)+($D15+$E15)*1000,($D15+$E15))=($D15+$E15)-1)),"T","R"))))</f>
      </c>
      <c r="Y15" s="24">
        <f>IF($A15="","",IF(AND(Setup!$B$9="Mark as travel",OR(MOD(Y$7-(Setup!$B$6+$F15)+($D15+$E15)*1000,($D15+$E15))=0,MOD(Y$7-(Setup!$B$6+$F15)+($D15+$E15)*1000,($D15+$E15))=$D15-1)),"T",IF(MOD(Y$7-(Setup!$B$6+$F15)+($D15+$E15)*1000,($D15+$E15))&lt;$D15,IF(MOD(Y$7-(Setup!$B$6+$F15)+($D15+$E15)*1000,($D15+$E15))&lt;Setup!$B$11,"D","N"),IF(AND(Setup!$B$9="Take from R&amp;R",OR(MOD(Y$7-(Setup!$B$6+$F15)+($D15+$E15)*1000,($D15+$E15))=$D15,MOD(Y$7-(Setup!$B$6+$F15)+($D15+$E15)*1000,($D15+$E15))=($D15+$E15)-1)),"T","R"))))</f>
      </c>
      <c r="Z15" s="24">
        <f>IF($A15="","",IF(AND(Setup!$B$9="Mark as travel",OR(MOD(Z$7-(Setup!$B$6+$F15)+($D15+$E15)*1000,($D15+$E15))=0,MOD(Z$7-(Setup!$B$6+$F15)+($D15+$E15)*1000,($D15+$E15))=$D15-1)),"T",IF(MOD(Z$7-(Setup!$B$6+$F15)+($D15+$E15)*1000,($D15+$E15))&lt;$D15,IF(MOD(Z$7-(Setup!$B$6+$F15)+($D15+$E15)*1000,($D15+$E15))&lt;Setup!$B$11,"D","N"),IF(AND(Setup!$B$9="Take from R&amp;R",OR(MOD(Z$7-(Setup!$B$6+$F15)+($D15+$E15)*1000,($D15+$E15))=$D15,MOD(Z$7-(Setup!$B$6+$F15)+($D15+$E15)*1000,($D15+$E15))=($D15+$E15)-1)),"T","R"))))</f>
      </c>
      <c r="AA15" s="24">
        <f>IF($A15="","",IF(AND(Setup!$B$9="Mark as travel",OR(MOD(AA$7-(Setup!$B$6+$F15)+($D15+$E15)*1000,($D15+$E15))=0,MOD(AA$7-(Setup!$B$6+$F15)+($D15+$E15)*1000,($D15+$E15))=$D15-1)),"T",IF(MOD(AA$7-(Setup!$B$6+$F15)+($D15+$E15)*1000,($D15+$E15))&lt;$D15,IF(MOD(AA$7-(Setup!$B$6+$F15)+($D15+$E15)*1000,($D15+$E15))&lt;Setup!$B$11,"D","N"),IF(AND(Setup!$B$9="Take from R&amp;R",OR(MOD(AA$7-(Setup!$B$6+$F15)+($D15+$E15)*1000,($D15+$E15))=$D15,MOD(AA$7-(Setup!$B$6+$F15)+($D15+$E15)*1000,($D15+$E15))=($D15+$E15)-1)),"T","R"))))</f>
      </c>
      <c r="AB15" s="24">
        <f>IF($A15="","",IF(AND(Setup!$B$9="Mark as travel",OR(MOD(AB$7-(Setup!$B$6+$F15)+($D15+$E15)*1000,($D15+$E15))=0,MOD(AB$7-(Setup!$B$6+$F15)+($D15+$E15)*1000,($D15+$E15))=$D15-1)),"T",IF(MOD(AB$7-(Setup!$B$6+$F15)+($D15+$E15)*1000,($D15+$E15))&lt;$D15,IF(MOD(AB$7-(Setup!$B$6+$F15)+($D15+$E15)*1000,($D15+$E15))&lt;Setup!$B$11,"D","N"),IF(AND(Setup!$B$9="Take from R&amp;R",OR(MOD(AB$7-(Setup!$B$6+$F15)+($D15+$E15)*1000,($D15+$E15))=$D15,MOD(AB$7-(Setup!$B$6+$F15)+($D15+$E15)*1000,($D15+$E15))=($D15+$E15)-1)),"T","R"))))</f>
      </c>
      <c r="AC15" s="24">
        <f>IF($A15="","",IF(AND(Setup!$B$9="Mark as travel",OR(MOD(AC$7-(Setup!$B$6+$F15)+($D15+$E15)*1000,($D15+$E15))=0,MOD(AC$7-(Setup!$B$6+$F15)+($D15+$E15)*1000,($D15+$E15))=$D15-1)),"T",IF(MOD(AC$7-(Setup!$B$6+$F15)+($D15+$E15)*1000,($D15+$E15))&lt;$D15,IF(MOD(AC$7-(Setup!$B$6+$F15)+($D15+$E15)*1000,($D15+$E15))&lt;Setup!$B$11,"D","N"),IF(AND(Setup!$B$9="Take from R&amp;R",OR(MOD(AC$7-(Setup!$B$6+$F15)+($D15+$E15)*1000,($D15+$E15))=$D15,MOD(AC$7-(Setup!$B$6+$F15)+($D15+$E15)*1000,($D15+$E15))=($D15+$E15)-1)),"T","R"))))</f>
      </c>
      <c r="AD15" s="24">
        <f>IF($A15="","",IF(AND(Setup!$B$9="Mark as travel",OR(MOD(AD$7-(Setup!$B$6+$F15)+($D15+$E15)*1000,($D15+$E15))=0,MOD(AD$7-(Setup!$B$6+$F15)+($D15+$E15)*1000,($D15+$E15))=$D15-1)),"T",IF(MOD(AD$7-(Setup!$B$6+$F15)+($D15+$E15)*1000,($D15+$E15))&lt;$D15,IF(MOD(AD$7-(Setup!$B$6+$F15)+($D15+$E15)*1000,($D15+$E15))&lt;Setup!$B$11,"D","N"),IF(AND(Setup!$B$9="Take from R&amp;R",OR(MOD(AD$7-(Setup!$B$6+$F15)+($D15+$E15)*1000,($D15+$E15))=$D15,MOD(AD$7-(Setup!$B$6+$F15)+($D15+$E15)*1000,($D15+$E15))=($D15+$E15)-1)),"T","R"))))</f>
      </c>
      <c r="AE15" s="24">
        <f>IF($A15="","",IF(AND(Setup!$B$9="Mark as travel",OR(MOD(AE$7-(Setup!$B$6+$F15)+($D15+$E15)*1000,($D15+$E15))=0,MOD(AE$7-(Setup!$B$6+$F15)+($D15+$E15)*1000,($D15+$E15))=$D15-1)),"T",IF(MOD(AE$7-(Setup!$B$6+$F15)+($D15+$E15)*1000,($D15+$E15))&lt;$D15,IF(MOD(AE$7-(Setup!$B$6+$F15)+($D15+$E15)*1000,($D15+$E15))&lt;Setup!$B$11,"D","N"),IF(AND(Setup!$B$9="Take from R&amp;R",OR(MOD(AE$7-(Setup!$B$6+$F15)+($D15+$E15)*1000,($D15+$E15))=$D15,MOD(AE$7-(Setup!$B$6+$F15)+($D15+$E15)*1000,($D15+$E15))=($D15+$E15)-1)),"T","R"))))</f>
      </c>
      <c r="AF15" s="24">
        <f>IF($A15="","",IF(AND(Setup!$B$9="Mark as travel",OR(MOD(AF$7-(Setup!$B$6+$F15)+($D15+$E15)*1000,($D15+$E15))=0,MOD(AF$7-(Setup!$B$6+$F15)+($D15+$E15)*1000,($D15+$E15))=$D15-1)),"T",IF(MOD(AF$7-(Setup!$B$6+$F15)+($D15+$E15)*1000,($D15+$E15))&lt;$D15,IF(MOD(AF$7-(Setup!$B$6+$F15)+($D15+$E15)*1000,($D15+$E15))&lt;Setup!$B$11,"D","N"),IF(AND(Setup!$B$9="Take from R&amp;R",OR(MOD(AF$7-(Setup!$B$6+$F15)+($D15+$E15)*1000,($D15+$E15))=$D15,MOD(AF$7-(Setup!$B$6+$F15)+($D15+$E15)*1000,($D15+$E15))=($D15+$E15)-1)),"T","R"))))</f>
      </c>
      <c r="AG15" s="24">
        <f>IF($A15="","",IF(AND(Setup!$B$9="Mark as travel",OR(MOD(AG$7-(Setup!$B$6+$F15)+($D15+$E15)*1000,($D15+$E15))=0,MOD(AG$7-(Setup!$B$6+$F15)+($D15+$E15)*1000,($D15+$E15))=$D15-1)),"T",IF(MOD(AG$7-(Setup!$B$6+$F15)+($D15+$E15)*1000,($D15+$E15))&lt;$D15,IF(MOD(AG$7-(Setup!$B$6+$F15)+($D15+$E15)*1000,($D15+$E15))&lt;Setup!$B$11,"D","N"),IF(AND(Setup!$B$9="Take from R&amp;R",OR(MOD(AG$7-(Setup!$B$6+$F15)+($D15+$E15)*1000,($D15+$E15))=$D15,MOD(AG$7-(Setup!$B$6+$F15)+($D15+$E15)*1000,($D15+$E15))=($D15+$E15)-1)),"T","R"))))</f>
      </c>
      <c r="AH15" s="24">
        <f>IF($A15="","",IF(AND(Setup!$B$9="Mark as travel",OR(MOD(AH$7-(Setup!$B$6+$F15)+($D15+$E15)*1000,($D15+$E15))=0,MOD(AH$7-(Setup!$B$6+$F15)+($D15+$E15)*1000,($D15+$E15))=$D15-1)),"T",IF(MOD(AH$7-(Setup!$B$6+$F15)+($D15+$E15)*1000,($D15+$E15))&lt;$D15,IF(MOD(AH$7-(Setup!$B$6+$F15)+($D15+$E15)*1000,($D15+$E15))&lt;Setup!$B$11,"D","N"),IF(AND(Setup!$B$9="Take from R&amp;R",OR(MOD(AH$7-(Setup!$B$6+$F15)+($D15+$E15)*1000,($D15+$E15))=$D15,MOD(AH$7-(Setup!$B$6+$F15)+($D15+$E15)*1000,($D15+$E15))=($D15+$E15)-1)),"T","R"))))</f>
      </c>
      <c r="AI15" s="24">
        <f>IF($A15="","",IF(AND(Setup!$B$9="Mark as travel",OR(MOD(AI$7-(Setup!$B$6+$F15)+($D15+$E15)*1000,($D15+$E15))=0,MOD(AI$7-(Setup!$B$6+$F15)+($D15+$E15)*1000,($D15+$E15))=$D15-1)),"T",IF(MOD(AI$7-(Setup!$B$6+$F15)+($D15+$E15)*1000,($D15+$E15))&lt;$D15,IF(MOD(AI$7-(Setup!$B$6+$F15)+($D15+$E15)*1000,($D15+$E15))&lt;Setup!$B$11,"D","N"),IF(AND(Setup!$B$9="Take from R&amp;R",OR(MOD(AI$7-(Setup!$B$6+$F15)+($D15+$E15)*1000,($D15+$E15))=$D15,MOD(AI$7-(Setup!$B$6+$F15)+($D15+$E15)*1000,($D15+$E15))=($D15+$E15)-1)),"T","R"))))</f>
      </c>
      <c r="AJ15" s="24">
        <f>IF($A15="","",IF(AND(Setup!$B$9="Mark as travel",OR(MOD(AJ$7-(Setup!$B$6+$F15)+($D15+$E15)*1000,($D15+$E15))=0,MOD(AJ$7-(Setup!$B$6+$F15)+($D15+$E15)*1000,($D15+$E15))=$D15-1)),"T",IF(MOD(AJ$7-(Setup!$B$6+$F15)+($D15+$E15)*1000,($D15+$E15))&lt;$D15,IF(MOD(AJ$7-(Setup!$B$6+$F15)+($D15+$E15)*1000,($D15+$E15))&lt;Setup!$B$11,"D","N"),IF(AND(Setup!$B$9="Take from R&amp;R",OR(MOD(AJ$7-(Setup!$B$6+$F15)+($D15+$E15)*1000,($D15+$E15))=$D15,MOD(AJ$7-(Setup!$B$6+$F15)+($D15+$E15)*1000,($D15+$E15))=($D15+$E15)-1)),"T","R"))))</f>
      </c>
      <c r="AK15" s="24">
        <f>IF($A15="","",IF(AND(Setup!$B$9="Mark as travel",OR(MOD(AK$7-(Setup!$B$6+$F15)+($D15+$E15)*1000,($D15+$E15))=0,MOD(AK$7-(Setup!$B$6+$F15)+($D15+$E15)*1000,($D15+$E15))=$D15-1)),"T",IF(MOD(AK$7-(Setup!$B$6+$F15)+($D15+$E15)*1000,($D15+$E15))&lt;$D15,IF(MOD(AK$7-(Setup!$B$6+$F15)+($D15+$E15)*1000,($D15+$E15))&lt;Setup!$B$11,"D","N"),IF(AND(Setup!$B$9="Take from R&amp;R",OR(MOD(AK$7-(Setup!$B$6+$F15)+($D15+$E15)*1000,($D15+$E15))=$D15,MOD(AK$7-(Setup!$B$6+$F15)+($D15+$E15)*1000,($D15+$E15))=($D15+$E15)-1)),"T","R"))))</f>
      </c>
      <c r="AL15" s="24">
        <f>IF($A15="","",IF(AND(Setup!$B$9="Mark as travel",OR(MOD(AL$7-(Setup!$B$6+$F15)+($D15+$E15)*1000,($D15+$E15))=0,MOD(AL$7-(Setup!$B$6+$F15)+($D15+$E15)*1000,($D15+$E15))=$D15-1)),"T",IF(MOD(AL$7-(Setup!$B$6+$F15)+($D15+$E15)*1000,($D15+$E15))&lt;$D15,IF(MOD(AL$7-(Setup!$B$6+$F15)+($D15+$E15)*1000,($D15+$E15))&lt;Setup!$B$11,"D","N"),IF(AND(Setup!$B$9="Take from R&amp;R",OR(MOD(AL$7-(Setup!$B$6+$F15)+($D15+$E15)*1000,($D15+$E15))=$D15,MOD(AL$7-(Setup!$B$6+$F15)+($D15+$E15)*1000,($D15+$E15))=($D15+$E15)-1)),"T","R"))))</f>
      </c>
      <c r="AM15" s="24">
        <f>IF($A15="","",IF(AND(Setup!$B$9="Mark as travel",OR(MOD(AM$7-(Setup!$B$6+$F15)+($D15+$E15)*1000,($D15+$E15))=0,MOD(AM$7-(Setup!$B$6+$F15)+($D15+$E15)*1000,($D15+$E15))=$D15-1)),"T",IF(MOD(AM$7-(Setup!$B$6+$F15)+($D15+$E15)*1000,($D15+$E15))&lt;$D15,IF(MOD(AM$7-(Setup!$B$6+$F15)+($D15+$E15)*1000,($D15+$E15))&lt;Setup!$B$11,"D","N"),IF(AND(Setup!$B$9="Take from R&amp;R",OR(MOD(AM$7-(Setup!$B$6+$F15)+($D15+$E15)*1000,($D15+$E15))=$D15,MOD(AM$7-(Setup!$B$6+$F15)+($D15+$E15)*1000,($D15+$E15))=($D15+$E15)-1)),"T","R"))))</f>
      </c>
      <c r="AN15" s="24">
        <f>IF($A15="","",IF(AND(Setup!$B$9="Mark as travel",OR(MOD(AN$7-(Setup!$B$6+$F15)+($D15+$E15)*1000,($D15+$E15))=0,MOD(AN$7-(Setup!$B$6+$F15)+($D15+$E15)*1000,($D15+$E15))=$D15-1)),"T",IF(MOD(AN$7-(Setup!$B$6+$F15)+($D15+$E15)*1000,($D15+$E15))&lt;$D15,IF(MOD(AN$7-(Setup!$B$6+$F15)+($D15+$E15)*1000,($D15+$E15))&lt;Setup!$B$11,"D","N"),IF(AND(Setup!$B$9="Take from R&amp;R",OR(MOD(AN$7-(Setup!$B$6+$F15)+($D15+$E15)*1000,($D15+$E15))=$D15,MOD(AN$7-(Setup!$B$6+$F15)+($D15+$E15)*1000,($D15+$E15))=($D15+$E15)-1)),"T","R"))))</f>
      </c>
      <c r="AO15" s="24">
        <f>IF($A15="","",IF(AND(Setup!$B$9="Mark as travel",OR(MOD(AO$7-(Setup!$B$6+$F15)+($D15+$E15)*1000,($D15+$E15))=0,MOD(AO$7-(Setup!$B$6+$F15)+($D15+$E15)*1000,($D15+$E15))=$D15-1)),"T",IF(MOD(AO$7-(Setup!$B$6+$F15)+($D15+$E15)*1000,($D15+$E15))&lt;$D15,IF(MOD(AO$7-(Setup!$B$6+$F15)+($D15+$E15)*1000,($D15+$E15))&lt;Setup!$B$11,"D","N"),IF(AND(Setup!$B$9="Take from R&amp;R",OR(MOD(AO$7-(Setup!$B$6+$F15)+($D15+$E15)*1000,($D15+$E15))=$D15,MOD(AO$7-(Setup!$B$6+$F15)+($D15+$E15)*1000,($D15+$E15))=($D15+$E15)-1)),"T","R"))))</f>
      </c>
      <c r="AP15" s="24">
        <f>IF($A15="","",IF(AND(Setup!$B$9="Mark as travel",OR(MOD(AP$7-(Setup!$B$6+$F15)+($D15+$E15)*1000,($D15+$E15))=0,MOD(AP$7-(Setup!$B$6+$F15)+($D15+$E15)*1000,($D15+$E15))=$D15-1)),"T",IF(MOD(AP$7-(Setup!$B$6+$F15)+($D15+$E15)*1000,($D15+$E15))&lt;$D15,IF(MOD(AP$7-(Setup!$B$6+$F15)+($D15+$E15)*1000,($D15+$E15))&lt;Setup!$B$11,"D","N"),IF(AND(Setup!$B$9="Take from R&amp;R",OR(MOD(AP$7-(Setup!$B$6+$F15)+($D15+$E15)*1000,($D15+$E15))=$D15,MOD(AP$7-(Setup!$B$6+$F15)+($D15+$E15)*1000,($D15+$E15))=($D15+$E15)-1)),"T","R"))))</f>
      </c>
      <c r="AQ15" s="24">
        <f>IF($A15="","",IF(AND(Setup!$B$9="Mark as travel",OR(MOD(AQ$7-(Setup!$B$6+$F15)+($D15+$E15)*1000,($D15+$E15))=0,MOD(AQ$7-(Setup!$B$6+$F15)+($D15+$E15)*1000,($D15+$E15))=$D15-1)),"T",IF(MOD(AQ$7-(Setup!$B$6+$F15)+($D15+$E15)*1000,($D15+$E15))&lt;$D15,IF(MOD(AQ$7-(Setup!$B$6+$F15)+($D15+$E15)*1000,($D15+$E15))&lt;Setup!$B$11,"D","N"),IF(AND(Setup!$B$9="Take from R&amp;R",OR(MOD(AQ$7-(Setup!$B$6+$F15)+($D15+$E15)*1000,($D15+$E15))=$D15,MOD(AQ$7-(Setup!$B$6+$F15)+($D15+$E15)*1000,($D15+$E15))=($D15+$E15)-1)),"T","R"))))</f>
      </c>
      <c r="AR15" s="24">
        <f>IF($A15="","",IF(AND(Setup!$B$9="Mark as travel",OR(MOD(AR$7-(Setup!$B$6+$F15)+($D15+$E15)*1000,($D15+$E15))=0,MOD(AR$7-(Setup!$B$6+$F15)+($D15+$E15)*1000,($D15+$E15))=$D15-1)),"T",IF(MOD(AR$7-(Setup!$B$6+$F15)+($D15+$E15)*1000,($D15+$E15))&lt;$D15,IF(MOD(AR$7-(Setup!$B$6+$F15)+($D15+$E15)*1000,($D15+$E15))&lt;Setup!$B$11,"D","N"),IF(AND(Setup!$B$9="Take from R&amp;R",OR(MOD(AR$7-(Setup!$B$6+$F15)+($D15+$E15)*1000,($D15+$E15))=$D15,MOD(AR$7-(Setup!$B$6+$F15)+($D15+$E15)*1000,($D15+$E15))=($D15+$E15)-1)),"T","R"))))</f>
      </c>
      <c r="AS15" s="24">
        <f>IF($A15="","",IF(AND(Setup!$B$9="Mark as travel",OR(MOD(AS$7-(Setup!$B$6+$F15)+($D15+$E15)*1000,($D15+$E15))=0,MOD(AS$7-(Setup!$B$6+$F15)+($D15+$E15)*1000,($D15+$E15))=$D15-1)),"T",IF(MOD(AS$7-(Setup!$B$6+$F15)+($D15+$E15)*1000,($D15+$E15))&lt;$D15,IF(MOD(AS$7-(Setup!$B$6+$F15)+($D15+$E15)*1000,($D15+$E15))&lt;Setup!$B$11,"D","N"),IF(AND(Setup!$B$9="Take from R&amp;R",OR(MOD(AS$7-(Setup!$B$6+$F15)+($D15+$E15)*1000,($D15+$E15))=$D15,MOD(AS$7-(Setup!$B$6+$F15)+($D15+$E15)*1000,($D15+$E15))=($D15+$E15)-1)),"T","R"))))</f>
      </c>
      <c r="AT15" s="24">
        <f>IF($A15="","",IF(AND(Setup!$B$9="Mark as travel",OR(MOD(AT$7-(Setup!$B$6+$F15)+($D15+$E15)*1000,($D15+$E15))=0,MOD(AT$7-(Setup!$B$6+$F15)+($D15+$E15)*1000,($D15+$E15))=$D15-1)),"T",IF(MOD(AT$7-(Setup!$B$6+$F15)+($D15+$E15)*1000,($D15+$E15))&lt;$D15,IF(MOD(AT$7-(Setup!$B$6+$F15)+($D15+$E15)*1000,($D15+$E15))&lt;Setup!$B$11,"D","N"),IF(AND(Setup!$B$9="Take from R&amp;R",OR(MOD(AT$7-(Setup!$B$6+$F15)+($D15+$E15)*1000,($D15+$E15))=$D15,MOD(AT$7-(Setup!$B$6+$F15)+($D15+$E15)*1000,($D15+$E15))=($D15+$E15)-1)),"T","R"))))</f>
      </c>
      <c r="AU15" s="24">
        <f>IF($A15="","",IF(AND(Setup!$B$9="Mark as travel",OR(MOD(AU$7-(Setup!$B$6+$F15)+($D15+$E15)*1000,($D15+$E15))=0,MOD(AU$7-(Setup!$B$6+$F15)+($D15+$E15)*1000,($D15+$E15))=$D15-1)),"T",IF(MOD(AU$7-(Setup!$B$6+$F15)+($D15+$E15)*1000,($D15+$E15))&lt;$D15,IF(MOD(AU$7-(Setup!$B$6+$F15)+($D15+$E15)*1000,($D15+$E15))&lt;Setup!$B$11,"D","N"),IF(AND(Setup!$B$9="Take from R&amp;R",OR(MOD(AU$7-(Setup!$B$6+$F15)+($D15+$E15)*1000,($D15+$E15))=$D15,MOD(AU$7-(Setup!$B$6+$F15)+($D15+$E15)*1000,($D15+$E15))=($D15+$E15)-1)),"T","R"))))</f>
      </c>
      <c r="AV15" s="24">
        <f>IF($A15="","",IF(AND(Setup!$B$9="Mark as travel",OR(MOD(AV$7-(Setup!$B$6+$F15)+($D15+$E15)*1000,($D15+$E15))=0,MOD(AV$7-(Setup!$B$6+$F15)+($D15+$E15)*1000,($D15+$E15))=$D15-1)),"T",IF(MOD(AV$7-(Setup!$B$6+$F15)+($D15+$E15)*1000,($D15+$E15))&lt;$D15,IF(MOD(AV$7-(Setup!$B$6+$F15)+($D15+$E15)*1000,($D15+$E15))&lt;Setup!$B$11,"D","N"),IF(AND(Setup!$B$9="Take from R&amp;R",OR(MOD(AV$7-(Setup!$B$6+$F15)+($D15+$E15)*1000,($D15+$E15))=$D15,MOD(AV$7-(Setup!$B$6+$F15)+($D15+$E15)*1000,($D15+$E15))=($D15+$E15)-1)),"T","R"))))</f>
      </c>
      <c r="AW15" s="24">
        <f>IF($A15="","",IF(AND(Setup!$B$9="Mark as travel",OR(MOD(AW$7-(Setup!$B$6+$F15)+($D15+$E15)*1000,($D15+$E15))=0,MOD(AW$7-(Setup!$B$6+$F15)+($D15+$E15)*1000,($D15+$E15))=$D15-1)),"T",IF(MOD(AW$7-(Setup!$B$6+$F15)+($D15+$E15)*1000,($D15+$E15))&lt;$D15,IF(MOD(AW$7-(Setup!$B$6+$F15)+($D15+$E15)*1000,($D15+$E15))&lt;Setup!$B$11,"D","N"),IF(AND(Setup!$B$9="Take from R&amp;R",OR(MOD(AW$7-(Setup!$B$6+$F15)+($D15+$E15)*1000,($D15+$E15))=$D15,MOD(AW$7-(Setup!$B$6+$F15)+($D15+$E15)*1000,($D15+$E15))=($D15+$E15)-1)),"T","R"))))</f>
      </c>
      <c r="AX15" s="24">
        <f>IF($A15="","",IF(AND(Setup!$B$9="Mark as travel",OR(MOD(AX$7-(Setup!$B$6+$F15)+($D15+$E15)*1000,($D15+$E15))=0,MOD(AX$7-(Setup!$B$6+$F15)+($D15+$E15)*1000,($D15+$E15))=$D15-1)),"T",IF(MOD(AX$7-(Setup!$B$6+$F15)+($D15+$E15)*1000,($D15+$E15))&lt;$D15,IF(MOD(AX$7-(Setup!$B$6+$F15)+($D15+$E15)*1000,($D15+$E15))&lt;Setup!$B$11,"D","N"),IF(AND(Setup!$B$9="Take from R&amp;R",OR(MOD(AX$7-(Setup!$B$6+$F15)+($D15+$E15)*1000,($D15+$E15))=$D15,MOD(AX$7-(Setup!$B$6+$F15)+($D15+$E15)*1000,($D15+$E15))=($D15+$E15)-1)),"T","R"))))</f>
      </c>
      <c r="AY15" s="24">
        <f>IF($A15="","",IF(AND(Setup!$B$9="Mark as travel",OR(MOD(AY$7-(Setup!$B$6+$F15)+($D15+$E15)*1000,($D15+$E15))=0,MOD(AY$7-(Setup!$B$6+$F15)+($D15+$E15)*1000,($D15+$E15))=$D15-1)),"T",IF(MOD(AY$7-(Setup!$B$6+$F15)+($D15+$E15)*1000,($D15+$E15))&lt;$D15,IF(MOD(AY$7-(Setup!$B$6+$F15)+($D15+$E15)*1000,($D15+$E15))&lt;Setup!$B$11,"D","N"),IF(AND(Setup!$B$9="Take from R&amp;R",OR(MOD(AY$7-(Setup!$B$6+$F15)+($D15+$E15)*1000,($D15+$E15))=$D15,MOD(AY$7-(Setup!$B$6+$F15)+($D15+$E15)*1000,($D15+$E15))=($D15+$E15)-1)),"T","R"))))</f>
      </c>
      <c r="AZ15" s="24">
        <f>IF($A15="","",IF(AND(Setup!$B$9="Mark as travel",OR(MOD(AZ$7-(Setup!$B$6+$F15)+($D15+$E15)*1000,($D15+$E15))=0,MOD(AZ$7-(Setup!$B$6+$F15)+($D15+$E15)*1000,($D15+$E15))=$D15-1)),"T",IF(MOD(AZ$7-(Setup!$B$6+$F15)+($D15+$E15)*1000,($D15+$E15))&lt;$D15,IF(MOD(AZ$7-(Setup!$B$6+$F15)+($D15+$E15)*1000,($D15+$E15))&lt;Setup!$B$11,"D","N"),IF(AND(Setup!$B$9="Take from R&amp;R",OR(MOD(AZ$7-(Setup!$B$6+$F15)+($D15+$E15)*1000,($D15+$E15))=$D15,MOD(AZ$7-(Setup!$B$6+$F15)+($D15+$E15)*1000,($D15+$E15))=($D15+$E15)-1)),"T","R"))))</f>
      </c>
      <c r="BA15" s="24">
        <f>IF($A15="","",IF(AND(Setup!$B$9="Mark as travel",OR(MOD(BA$7-(Setup!$B$6+$F15)+($D15+$E15)*1000,($D15+$E15))=0,MOD(BA$7-(Setup!$B$6+$F15)+($D15+$E15)*1000,($D15+$E15))=$D15-1)),"T",IF(MOD(BA$7-(Setup!$B$6+$F15)+($D15+$E15)*1000,($D15+$E15))&lt;$D15,IF(MOD(BA$7-(Setup!$B$6+$F15)+($D15+$E15)*1000,($D15+$E15))&lt;Setup!$B$11,"D","N"),IF(AND(Setup!$B$9="Take from R&amp;R",OR(MOD(BA$7-(Setup!$B$6+$F15)+($D15+$E15)*1000,($D15+$E15))=$D15,MOD(BA$7-(Setup!$B$6+$F15)+($D15+$E15)*1000,($D15+$E15))=($D15+$E15)-1)),"T","R"))))</f>
      </c>
      <c r="BB15" s="24">
        <f>IF($A15="","",IF(AND(Setup!$B$9="Mark as travel",OR(MOD(BB$7-(Setup!$B$6+$F15)+($D15+$E15)*1000,($D15+$E15))=0,MOD(BB$7-(Setup!$B$6+$F15)+($D15+$E15)*1000,($D15+$E15))=$D15-1)),"T",IF(MOD(BB$7-(Setup!$B$6+$F15)+($D15+$E15)*1000,($D15+$E15))&lt;$D15,IF(MOD(BB$7-(Setup!$B$6+$F15)+($D15+$E15)*1000,($D15+$E15))&lt;Setup!$B$11,"D","N"),IF(AND(Setup!$B$9="Take from R&amp;R",OR(MOD(BB$7-(Setup!$B$6+$F15)+($D15+$E15)*1000,($D15+$E15))=$D15,MOD(BB$7-(Setup!$B$6+$F15)+($D15+$E15)*1000,($D15+$E15))=($D15+$E15)-1)),"T","R"))))</f>
      </c>
      <c r="BC15" s="24">
        <f>IF($A15="","",IF(AND(Setup!$B$9="Mark as travel",OR(MOD(BC$7-(Setup!$B$6+$F15)+($D15+$E15)*1000,($D15+$E15))=0,MOD(BC$7-(Setup!$B$6+$F15)+($D15+$E15)*1000,($D15+$E15))=$D15-1)),"T",IF(MOD(BC$7-(Setup!$B$6+$F15)+($D15+$E15)*1000,($D15+$E15))&lt;$D15,IF(MOD(BC$7-(Setup!$B$6+$F15)+($D15+$E15)*1000,($D15+$E15))&lt;Setup!$B$11,"D","N"),IF(AND(Setup!$B$9="Take from R&amp;R",OR(MOD(BC$7-(Setup!$B$6+$F15)+($D15+$E15)*1000,($D15+$E15))=$D15,MOD(BC$7-(Setup!$B$6+$F15)+($D15+$E15)*1000,($D15+$E15))=($D15+$E15)-1)),"T","R"))))</f>
      </c>
      <c r="BD15" s="24">
        <f>IF($A15="","",IF(AND(Setup!$B$9="Mark as travel",OR(MOD(BD$7-(Setup!$B$6+$F15)+($D15+$E15)*1000,($D15+$E15))=0,MOD(BD$7-(Setup!$B$6+$F15)+($D15+$E15)*1000,($D15+$E15))=$D15-1)),"T",IF(MOD(BD$7-(Setup!$B$6+$F15)+($D15+$E15)*1000,($D15+$E15))&lt;$D15,IF(MOD(BD$7-(Setup!$B$6+$F15)+($D15+$E15)*1000,($D15+$E15))&lt;Setup!$B$11,"D","N"),IF(AND(Setup!$B$9="Take from R&amp;R",OR(MOD(BD$7-(Setup!$B$6+$F15)+($D15+$E15)*1000,($D15+$E15))=$D15,MOD(BD$7-(Setup!$B$6+$F15)+($D15+$E15)*1000,($D15+$E15))=($D15+$E15)-1)),"T","R"))))</f>
      </c>
      <c r="BE15" s="24">
        <f>IF($A15="","",IF(AND(Setup!$B$9="Mark as travel",OR(MOD(BE$7-(Setup!$B$6+$F15)+($D15+$E15)*1000,($D15+$E15))=0,MOD(BE$7-(Setup!$B$6+$F15)+($D15+$E15)*1000,($D15+$E15))=$D15-1)),"T",IF(MOD(BE$7-(Setup!$B$6+$F15)+($D15+$E15)*1000,($D15+$E15))&lt;$D15,IF(MOD(BE$7-(Setup!$B$6+$F15)+($D15+$E15)*1000,($D15+$E15))&lt;Setup!$B$11,"D","N"),IF(AND(Setup!$B$9="Take from R&amp;R",OR(MOD(BE$7-(Setup!$B$6+$F15)+($D15+$E15)*1000,($D15+$E15))=$D15,MOD(BE$7-(Setup!$B$6+$F15)+($D15+$E15)*1000,($D15+$E15))=($D15+$E15)-1)),"T","R"))))</f>
      </c>
      <c r="BF15" s="24">
        <f>IF($A15="","",IF(AND(Setup!$B$9="Mark as travel",OR(MOD(BF$7-(Setup!$B$6+$F15)+($D15+$E15)*1000,($D15+$E15))=0,MOD(BF$7-(Setup!$B$6+$F15)+($D15+$E15)*1000,($D15+$E15))=$D15-1)),"T",IF(MOD(BF$7-(Setup!$B$6+$F15)+($D15+$E15)*1000,($D15+$E15))&lt;$D15,IF(MOD(BF$7-(Setup!$B$6+$F15)+($D15+$E15)*1000,($D15+$E15))&lt;Setup!$B$11,"D","N"),IF(AND(Setup!$B$9="Take from R&amp;R",OR(MOD(BF$7-(Setup!$B$6+$F15)+($D15+$E15)*1000,($D15+$E15))=$D15,MOD(BF$7-(Setup!$B$6+$F15)+($D15+$E15)*1000,($D15+$E15))=($D15+$E15)-1)),"T","R"))))</f>
      </c>
      <c r="BG15" s="24">
        <f>IF($A15="","",IF(AND(Setup!$B$9="Mark as travel",OR(MOD(BG$7-(Setup!$B$6+$F15)+($D15+$E15)*1000,($D15+$E15))=0,MOD(BG$7-(Setup!$B$6+$F15)+($D15+$E15)*1000,($D15+$E15))=$D15-1)),"T",IF(MOD(BG$7-(Setup!$B$6+$F15)+($D15+$E15)*1000,($D15+$E15))&lt;$D15,IF(MOD(BG$7-(Setup!$B$6+$F15)+($D15+$E15)*1000,($D15+$E15))&lt;Setup!$B$11,"D","N"),IF(AND(Setup!$B$9="Take from R&amp;R",OR(MOD(BG$7-(Setup!$B$6+$F15)+($D15+$E15)*1000,($D15+$E15))=$D15,MOD(BG$7-(Setup!$B$6+$F15)+($D15+$E15)*1000,($D15+$E15))=($D15+$E15)-1)),"T","R"))))</f>
      </c>
      <c r="BH15" s="24">
        <f>IF($A15="","",IF(AND(Setup!$B$9="Mark as travel",OR(MOD(BH$7-(Setup!$B$6+$F15)+($D15+$E15)*1000,($D15+$E15))=0,MOD(BH$7-(Setup!$B$6+$F15)+($D15+$E15)*1000,($D15+$E15))=$D15-1)),"T",IF(MOD(BH$7-(Setup!$B$6+$F15)+($D15+$E15)*1000,($D15+$E15))&lt;$D15,IF(MOD(BH$7-(Setup!$B$6+$F15)+($D15+$E15)*1000,($D15+$E15))&lt;Setup!$B$11,"D","N"),IF(AND(Setup!$B$9="Take from R&amp;R",OR(MOD(BH$7-(Setup!$B$6+$F15)+($D15+$E15)*1000,($D15+$E15))=$D15,MOD(BH$7-(Setup!$B$6+$F15)+($D15+$E15)*1000,($D15+$E15))=($D15+$E15)-1)),"T","R"))))</f>
      </c>
      <c r="BI15" s="24">
        <f>IF($A15="","",IF(AND(Setup!$B$9="Mark as travel",OR(MOD(BI$7-(Setup!$B$6+$F15)+($D15+$E15)*1000,($D15+$E15))=0,MOD(BI$7-(Setup!$B$6+$F15)+($D15+$E15)*1000,($D15+$E15))=$D15-1)),"T",IF(MOD(BI$7-(Setup!$B$6+$F15)+($D15+$E15)*1000,($D15+$E15))&lt;$D15,IF(MOD(BI$7-(Setup!$B$6+$F15)+($D15+$E15)*1000,($D15+$E15))&lt;Setup!$B$11,"D","N"),IF(AND(Setup!$B$9="Take from R&amp;R",OR(MOD(BI$7-(Setup!$B$6+$F15)+($D15+$E15)*1000,($D15+$E15))=$D15,MOD(BI$7-(Setup!$B$6+$F15)+($D15+$E15)*1000,($D15+$E15))=($D15+$E15)-1)),"T","R"))))</f>
      </c>
      <c r="BJ15" s="24">
        <f>IF($A15="","",IF(AND(Setup!$B$9="Mark as travel",OR(MOD(BJ$7-(Setup!$B$6+$F15)+($D15+$E15)*1000,($D15+$E15))=0,MOD(BJ$7-(Setup!$B$6+$F15)+($D15+$E15)*1000,($D15+$E15))=$D15-1)),"T",IF(MOD(BJ$7-(Setup!$B$6+$F15)+($D15+$E15)*1000,($D15+$E15))&lt;$D15,IF(MOD(BJ$7-(Setup!$B$6+$F15)+($D15+$E15)*1000,($D15+$E15))&lt;Setup!$B$11,"D","N"),IF(AND(Setup!$B$9="Take from R&amp;R",OR(MOD(BJ$7-(Setup!$B$6+$F15)+($D15+$E15)*1000,($D15+$E15))=$D15,MOD(BJ$7-(Setup!$B$6+$F15)+($D15+$E15)*1000,($D15+$E15))=($D15+$E15)-1)),"T","R"))))</f>
      </c>
    </row>
    <row r="16" spans="1:62" x14ac:dyDescent="0.25">
      <c r="A16" s="31"/>
      <c r="B16" s="31"/>
      <c r="C16" s="31"/>
      <c r="D16" s="14">
        <f>IF($A16="","",IF(OR($C16="",$C16="Same as Setup"),Setup!$B$15,INDEX(Setup!$B$21:$B$29,MATCH($C16,Setup!$A$21:$A$29,0))))</f>
      </c>
      <c r="E16" s="14">
        <f>IF($A16="","",IF(OR($C16="",$C16="Same as Setup"),Setup!$B$16,INDEX(Setup!$C$21:$C$29,MATCH($C16,Setup!$A$21:$A$29,0))))</f>
      </c>
      <c r="F16" s="5"/>
      <c r="G16" s="24">
        <f>IF($A16="","",IF(AND(Setup!$B$9="Mark as travel",OR(MOD(G$7-(Setup!$B$6+$F16)+($D16+$E16)*1000,($D16+$E16))=0,MOD(G$7-(Setup!$B$6+$F16)+($D16+$E16)*1000,($D16+$E16))=$D16-1)),"T",IF(MOD(G$7-(Setup!$B$6+$F16)+($D16+$E16)*1000,($D16+$E16))&lt;$D16,IF(MOD(G$7-(Setup!$B$6+$F16)+($D16+$E16)*1000,($D16+$E16))&lt;Setup!$B$11,"D","N"),IF(AND(Setup!$B$9="Take from R&amp;R",OR(MOD(G$7-(Setup!$B$6+$F16)+($D16+$E16)*1000,($D16+$E16))=$D16,MOD(G$7-(Setup!$B$6+$F16)+($D16+$E16)*1000,($D16+$E16))=($D16+$E16)-1)),"T","R"))))</f>
      </c>
      <c r="H16" s="24">
        <f>IF($A16="","",IF(AND(Setup!$B$9="Mark as travel",OR(MOD(H$7-(Setup!$B$6+$F16)+($D16+$E16)*1000,($D16+$E16))=0,MOD(H$7-(Setup!$B$6+$F16)+($D16+$E16)*1000,($D16+$E16))=$D16-1)),"T",IF(MOD(H$7-(Setup!$B$6+$F16)+($D16+$E16)*1000,($D16+$E16))&lt;$D16,IF(MOD(H$7-(Setup!$B$6+$F16)+($D16+$E16)*1000,($D16+$E16))&lt;Setup!$B$11,"D","N"),IF(AND(Setup!$B$9="Take from R&amp;R",OR(MOD(H$7-(Setup!$B$6+$F16)+($D16+$E16)*1000,($D16+$E16))=$D16,MOD(H$7-(Setup!$B$6+$F16)+($D16+$E16)*1000,($D16+$E16))=($D16+$E16)-1)),"T","R"))))</f>
      </c>
      <c r="I16" s="24">
        <f>IF($A16="","",IF(AND(Setup!$B$9="Mark as travel",OR(MOD(I$7-(Setup!$B$6+$F16)+($D16+$E16)*1000,($D16+$E16))=0,MOD(I$7-(Setup!$B$6+$F16)+($D16+$E16)*1000,($D16+$E16))=$D16-1)),"T",IF(MOD(I$7-(Setup!$B$6+$F16)+($D16+$E16)*1000,($D16+$E16))&lt;$D16,IF(MOD(I$7-(Setup!$B$6+$F16)+($D16+$E16)*1000,($D16+$E16))&lt;Setup!$B$11,"D","N"),IF(AND(Setup!$B$9="Take from R&amp;R",OR(MOD(I$7-(Setup!$B$6+$F16)+($D16+$E16)*1000,($D16+$E16))=$D16,MOD(I$7-(Setup!$B$6+$F16)+($D16+$E16)*1000,($D16+$E16))=($D16+$E16)-1)),"T","R"))))</f>
      </c>
      <c r="J16" s="24">
        <f>IF($A16="","",IF(AND(Setup!$B$9="Mark as travel",OR(MOD(J$7-(Setup!$B$6+$F16)+($D16+$E16)*1000,($D16+$E16))=0,MOD(J$7-(Setup!$B$6+$F16)+($D16+$E16)*1000,($D16+$E16))=$D16-1)),"T",IF(MOD(J$7-(Setup!$B$6+$F16)+($D16+$E16)*1000,($D16+$E16))&lt;$D16,IF(MOD(J$7-(Setup!$B$6+$F16)+($D16+$E16)*1000,($D16+$E16))&lt;Setup!$B$11,"D","N"),IF(AND(Setup!$B$9="Take from R&amp;R",OR(MOD(J$7-(Setup!$B$6+$F16)+($D16+$E16)*1000,($D16+$E16))=$D16,MOD(J$7-(Setup!$B$6+$F16)+($D16+$E16)*1000,($D16+$E16))=($D16+$E16)-1)),"T","R"))))</f>
      </c>
      <c r="K16" s="24">
        <f>IF($A16="","",IF(AND(Setup!$B$9="Mark as travel",OR(MOD(K$7-(Setup!$B$6+$F16)+($D16+$E16)*1000,($D16+$E16))=0,MOD(K$7-(Setup!$B$6+$F16)+($D16+$E16)*1000,($D16+$E16))=$D16-1)),"T",IF(MOD(K$7-(Setup!$B$6+$F16)+($D16+$E16)*1000,($D16+$E16))&lt;$D16,IF(MOD(K$7-(Setup!$B$6+$F16)+($D16+$E16)*1000,($D16+$E16))&lt;Setup!$B$11,"D","N"),IF(AND(Setup!$B$9="Take from R&amp;R",OR(MOD(K$7-(Setup!$B$6+$F16)+($D16+$E16)*1000,($D16+$E16))=$D16,MOD(K$7-(Setup!$B$6+$F16)+($D16+$E16)*1000,($D16+$E16))=($D16+$E16)-1)),"T","R"))))</f>
      </c>
      <c r="L16" s="24">
        <f>IF($A16="","",IF(AND(Setup!$B$9="Mark as travel",OR(MOD(L$7-(Setup!$B$6+$F16)+($D16+$E16)*1000,($D16+$E16))=0,MOD(L$7-(Setup!$B$6+$F16)+($D16+$E16)*1000,($D16+$E16))=$D16-1)),"T",IF(MOD(L$7-(Setup!$B$6+$F16)+($D16+$E16)*1000,($D16+$E16))&lt;$D16,IF(MOD(L$7-(Setup!$B$6+$F16)+($D16+$E16)*1000,($D16+$E16))&lt;Setup!$B$11,"D","N"),IF(AND(Setup!$B$9="Take from R&amp;R",OR(MOD(L$7-(Setup!$B$6+$F16)+($D16+$E16)*1000,($D16+$E16))=$D16,MOD(L$7-(Setup!$B$6+$F16)+($D16+$E16)*1000,($D16+$E16))=($D16+$E16)-1)),"T","R"))))</f>
      </c>
      <c r="M16" s="24">
        <f>IF($A16="","",IF(AND(Setup!$B$9="Mark as travel",OR(MOD(M$7-(Setup!$B$6+$F16)+($D16+$E16)*1000,($D16+$E16))=0,MOD(M$7-(Setup!$B$6+$F16)+($D16+$E16)*1000,($D16+$E16))=$D16-1)),"T",IF(MOD(M$7-(Setup!$B$6+$F16)+($D16+$E16)*1000,($D16+$E16))&lt;$D16,IF(MOD(M$7-(Setup!$B$6+$F16)+($D16+$E16)*1000,($D16+$E16))&lt;Setup!$B$11,"D","N"),IF(AND(Setup!$B$9="Take from R&amp;R",OR(MOD(M$7-(Setup!$B$6+$F16)+($D16+$E16)*1000,($D16+$E16))=$D16,MOD(M$7-(Setup!$B$6+$F16)+($D16+$E16)*1000,($D16+$E16))=($D16+$E16)-1)),"T","R"))))</f>
      </c>
      <c r="N16" s="24">
        <f>IF($A16="","",IF(AND(Setup!$B$9="Mark as travel",OR(MOD(N$7-(Setup!$B$6+$F16)+($D16+$E16)*1000,($D16+$E16))=0,MOD(N$7-(Setup!$B$6+$F16)+($D16+$E16)*1000,($D16+$E16))=$D16-1)),"T",IF(MOD(N$7-(Setup!$B$6+$F16)+($D16+$E16)*1000,($D16+$E16))&lt;$D16,IF(MOD(N$7-(Setup!$B$6+$F16)+($D16+$E16)*1000,($D16+$E16))&lt;Setup!$B$11,"D","N"),IF(AND(Setup!$B$9="Take from R&amp;R",OR(MOD(N$7-(Setup!$B$6+$F16)+($D16+$E16)*1000,($D16+$E16))=$D16,MOD(N$7-(Setup!$B$6+$F16)+($D16+$E16)*1000,($D16+$E16))=($D16+$E16)-1)),"T","R"))))</f>
      </c>
      <c r="O16" s="24">
        <f>IF($A16="","",IF(AND(Setup!$B$9="Mark as travel",OR(MOD(O$7-(Setup!$B$6+$F16)+($D16+$E16)*1000,($D16+$E16))=0,MOD(O$7-(Setup!$B$6+$F16)+($D16+$E16)*1000,($D16+$E16))=$D16-1)),"T",IF(MOD(O$7-(Setup!$B$6+$F16)+($D16+$E16)*1000,($D16+$E16))&lt;$D16,IF(MOD(O$7-(Setup!$B$6+$F16)+($D16+$E16)*1000,($D16+$E16))&lt;Setup!$B$11,"D","N"),IF(AND(Setup!$B$9="Take from R&amp;R",OR(MOD(O$7-(Setup!$B$6+$F16)+($D16+$E16)*1000,($D16+$E16))=$D16,MOD(O$7-(Setup!$B$6+$F16)+($D16+$E16)*1000,($D16+$E16))=($D16+$E16)-1)),"T","R"))))</f>
      </c>
      <c r="P16" s="24">
        <f>IF($A16="","",IF(AND(Setup!$B$9="Mark as travel",OR(MOD(P$7-(Setup!$B$6+$F16)+($D16+$E16)*1000,($D16+$E16))=0,MOD(P$7-(Setup!$B$6+$F16)+($D16+$E16)*1000,($D16+$E16))=$D16-1)),"T",IF(MOD(P$7-(Setup!$B$6+$F16)+($D16+$E16)*1000,($D16+$E16))&lt;$D16,IF(MOD(P$7-(Setup!$B$6+$F16)+($D16+$E16)*1000,($D16+$E16))&lt;Setup!$B$11,"D","N"),IF(AND(Setup!$B$9="Take from R&amp;R",OR(MOD(P$7-(Setup!$B$6+$F16)+($D16+$E16)*1000,($D16+$E16))=$D16,MOD(P$7-(Setup!$B$6+$F16)+($D16+$E16)*1000,($D16+$E16))=($D16+$E16)-1)),"T","R"))))</f>
      </c>
      <c r="Q16" s="24">
        <f>IF($A16="","",IF(AND(Setup!$B$9="Mark as travel",OR(MOD(Q$7-(Setup!$B$6+$F16)+($D16+$E16)*1000,($D16+$E16))=0,MOD(Q$7-(Setup!$B$6+$F16)+($D16+$E16)*1000,($D16+$E16))=$D16-1)),"T",IF(MOD(Q$7-(Setup!$B$6+$F16)+($D16+$E16)*1000,($D16+$E16))&lt;$D16,IF(MOD(Q$7-(Setup!$B$6+$F16)+($D16+$E16)*1000,($D16+$E16))&lt;Setup!$B$11,"D","N"),IF(AND(Setup!$B$9="Take from R&amp;R",OR(MOD(Q$7-(Setup!$B$6+$F16)+($D16+$E16)*1000,($D16+$E16))=$D16,MOD(Q$7-(Setup!$B$6+$F16)+($D16+$E16)*1000,($D16+$E16))=($D16+$E16)-1)),"T","R"))))</f>
      </c>
      <c r="R16" s="24">
        <f>IF($A16="","",IF(AND(Setup!$B$9="Mark as travel",OR(MOD(R$7-(Setup!$B$6+$F16)+($D16+$E16)*1000,($D16+$E16))=0,MOD(R$7-(Setup!$B$6+$F16)+($D16+$E16)*1000,($D16+$E16))=$D16-1)),"T",IF(MOD(R$7-(Setup!$B$6+$F16)+($D16+$E16)*1000,($D16+$E16))&lt;$D16,IF(MOD(R$7-(Setup!$B$6+$F16)+($D16+$E16)*1000,($D16+$E16))&lt;Setup!$B$11,"D","N"),IF(AND(Setup!$B$9="Take from R&amp;R",OR(MOD(R$7-(Setup!$B$6+$F16)+($D16+$E16)*1000,($D16+$E16))=$D16,MOD(R$7-(Setup!$B$6+$F16)+($D16+$E16)*1000,($D16+$E16))=($D16+$E16)-1)),"T","R"))))</f>
      </c>
      <c r="S16" s="24">
        <f>IF($A16="","",IF(AND(Setup!$B$9="Mark as travel",OR(MOD(S$7-(Setup!$B$6+$F16)+($D16+$E16)*1000,($D16+$E16))=0,MOD(S$7-(Setup!$B$6+$F16)+($D16+$E16)*1000,($D16+$E16))=$D16-1)),"T",IF(MOD(S$7-(Setup!$B$6+$F16)+($D16+$E16)*1000,($D16+$E16))&lt;$D16,IF(MOD(S$7-(Setup!$B$6+$F16)+($D16+$E16)*1000,($D16+$E16))&lt;Setup!$B$11,"D","N"),IF(AND(Setup!$B$9="Take from R&amp;R",OR(MOD(S$7-(Setup!$B$6+$F16)+($D16+$E16)*1000,($D16+$E16))=$D16,MOD(S$7-(Setup!$B$6+$F16)+($D16+$E16)*1000,($D16+$E16))=($D16+$E16)-1)),"T","R"))))</f>
      </c>
      <c r="T16" s="24">
        <f>IF($A16="","",IF(AND(Setup!$B$9="Mark as travel",OR(MOD(T$7-(Setup!$B$6+$F16)+($D16+$E16)*1000,($D16+$E16))=0,MOD(T$7-(Setup!$B$6+$F16)+($D16+$E16)*1000,($D16+$E16))=$D16-1)),"T",IF(MOD(T$7-(Setup!$B$6+$F16)+($D16+$E16)*1000,($D16+$E16))&lt;$D16,IF(MOD(T$7-(Setup!$B$6+$F16)+($D16+$E16)*1000,($D16+$E16))&lt;Setup!$B$11,"D","N"),IF(AND(Setup!$B$9="Take from R&amp;R",OR(MOD(T$7-(Setup!$B$6+$F16)+($D16+$E16)*1000,($D16+$E16))=$D16,MOD(T$7-(Setup!$B$6+$F16)+($D16+$E16)*1000,($D16+$E16))=($D16+$E16)-1)),"T","R"))))</f>
      </c>
      <c r="U16" s="24">
        <f>IF($A16="","",IF(AND(Setup!$B$9="Mark as travel",OR(MOD(U$7-(Setup!$B$6+$F16)+($D16+$E16)*1000,($D16+$E16))=0,MOD(U$7-(Setup!$B$6+$F16)+($D16+$E16)*1000,($D16+$E16))=$D16-1)),"T",IF(MOD(U$7-(Setup!$B$6+$F16)+($D16+$E16)*1000,($D16+$E16))&lt;$D16,IF(MOD(U$7-(Setup!$B$6+$F16)+($D16+$E16)*1000,($D16+$E16))&lt;Setup!$B$11,"D","N"),IF(AND(Setup!$B$9="Take from R&amp;R",OR(MOD(U$7-(Setup!$B$6+$F16)+($D16+$E16)*1000,($D16+$E16))=$D16,MOD(U$7-(Setup!$B$6+$F16)+($D16+$E16)*1000,($D16+$E16))=($D16+$E16)-1)),"T","R"))))</f>
      </c>
      <c r="V16" s="24">
        <f>IF($A16="","",IF(AND(Setup!$B$9="Mark as travel",OR(MOD(V$7-(Setup!$B$6+$F16)+($D16+$E16)*1000,($D16+$E16))=0,MOD(V$7-(Setup!$B$6+$F16)+($D16+$E16)*1000,($D16+$E16))=$D16-1)),"T",IF(MOD(V$7-(Setup!$B$6+$F16)+($D16+$E16)*1000,($D16+$E16))&lt;$D16,IF(MOD(V$7-(Setup!$B$6+$F16)+($D16+$E16)*1000,($D16+$E16))&lt;Setup!$B$11,"D","N"),IF(AND(Setup!$B$9="Take from R&amp;R",OR(MOD(V$7-(Setup!$B$6+$F16)+($D16+$E16)*1000,($D16+$E16))=$D16,MOD(V$7-(Setup!$B$6+$F16)+($D16+$E16)*1000,($D16+$E16))=($D16+$E16)-1)),"T","R"))))</f>
      </c>
      <c r="W16" s="24">
        <f>IF($A16="","",IF(AND(Setup!$B$9="Mark as travel",OR(MOD(W$7-(Setup!$B$6+$F16)+($D16+$E16)*1000,($D16+$E16))=0,MOD(W$7-(Setup!$B$6+$F16)+($D16+$E16)*1000,($D16+$E16))=$D16-1)),"T",IF(MOD(W$7-(Setup!$B$6+$F16)+($D16+$E16)*1000,($D16+$E16))&lt;$D16,IF(MOD(W$7-(Setup!$B$6+$F16)+($D16+$E16)*1000,($D16+$E16))&lt;Setup!$B$11,"D","N"),IF(AND(Setup!$B$9="Take from R&amp;R",OR(MOD(W$7-(Setup!$B$6+$F16)+($D16+$E16)*1000,($D16+$E16))=$D16,MOD(W$7-(Setup!$B$6+$F16)+($D16+$E16)*1000,($D16+$E16))=($D16+$E16)-1)),"T","R"))))</f>
      </c>
      <c r="X16" s="24">
        <f>IF($A16="","",IF(AND(Setup!$B$9="Mark as travel",OR(MOD(X$7-(Setup!$B$6+$F16)+($D16+$E16)*1000,($D16+$E16))=0,MOD(X$7-(Setup!$B$6+$F16)+($D16+$E16)*1000,($D16+$E16))=$D16-1)),"T",IF(MOD(X$7-(Setup!$B$6+$F16)+($D16+$E16)*1000,($D16+$E16))&lt;$D16,IF(MOD(X$7-(Setup!$B$6+$F16)+($D16+$E16)*1000,($D16+$E16))&lt;Setup!$B$11,"D","N"),IF(AND(Setup!$B$9="Take from R&amp;R",OR(MOD(X$7-(Setup!$B$6+$F16)+($D16+$E16)*1000,($D16+$E16))=$D16,MOD(X$7-(Setup!$B$6+$F16)+($D16+$E16)*1000,($D16+$E16))=($D16+$E16)-1)),"T","R"))))</f>
      </c>
      <c r="Y16" s="24">
        <f>IF($A16="","",IF(AND(Setup!$B$9="Mark as travel",OR(MOD(Y$7-(Setup!$B$6+$F16)+($D16+$E16)*1000,($D16+$E16))=0,MOD(Y$7-(Setup!$B$6+$F16)+($D16+$E16)*1000,($D16+$E16))=$D16-1)),"T",IF(MOD(Y$7-(Setup!$B$6+$F16)+($D16+$E16)*1000,($D16+$E16))&lt;$D16,IF(MOD(Y$7-(Setup!$B$6+$F16)+($D16+$E16)*1000,($D16+$E16))&lt;Setup!$B$11,"D","N"),IF(AND(Setup!$B$9="Take from R&amp;R",OR(MOD(Y$7-(Setup!$B$6+$F16)+($D16+$E16)*1000,($D16+$E16))=$D16,MOD(Y$7-(Setup!$B$6+$F16)+($D16+$E16)*1000,($D16+$E16))=($D16+$E16)-1)),"T","R"))))</f>
      </c>
      <c r="Z16" s="24">
        <f>IF($A16="","",IF(AND(Setup!$B$9="Mark as travel",OR(MOD(Z$7-(Setup!$B$6+$F16)+($D16+$E16)*1000,($D16+$E16))=0,MOD(Z$7-(Setup!$B$6+$F16)+($D16+$E16)*1000,($D16+$E16))=$D16-1)),"T",IF(MOD(Z$7-(Setup!$B$6+$F16)+($D16+$E16)*1000,($D16+$E16))&lt;$D16,IF(MOD(Z$7-(Setup!$B$6+$F16)+($D16+$E16)*1000,($D16+$E16))&lt;Setup!$B$11,"D","N"),IF(AND(Setup!$B$9="Take from R&amp;R",OR(MOD(Z$7-(Setup!$B$6+$F16)+($D16+$E16)*1000,($D16+$E16))=$D16,MOD(Z$7-(Setup!$B$6+$F16)+($D16+$E16)*1000,($D16+$E16))=($D16+$E16)-1)),"T","R"))))</f>
      </c>
      <c r="AA16" s="24">
        <f>IF($A16="","",IF(AND(Setup!$B$9="Mark as travel",OR(MOD(AA$7-(Setup!$B$6+$F16)+($D16+$E16)*1000,($D16+$E16))=0,MOD(AA$7-(Setup!$B$6+$F16)+($D16+$E16)*1000,($D16+$E16))=$D16-1)),"T",IF(MOD(AA$7-(Setup!$B$6+$F16)+($D16+$E16)*1000,($D16+$E16))&lt;$D16,IF(MOD(AA$7-(Setup!$B$6+$F16)+($D16+$E16)*1000,($D16+$E16))&lt;Setup!$B$11,"D","N"),IF(AND(Setup!$B$9="Take from R&amp;R",OR(MOD(AA$7-(Setup!$B$6+$F16)+($D16+$E16)*1000,($D16+$E16))=$D16,MOD(AA$7-(Setup!$B$6+$F16)+($D16+$E16)*1000,($D16+$E16))=($D16+$E16)-1)),"T","R"))))</f>
      </c>
      <c r="AB16" s="24">
        <f>IF($A16="","",IF(AND(Setup!$B$9="Mark as travel",OR(MOD(AB$7-(Setup!$B$6+$F16)+($D16+$E16)*1000,($D16+$E16))=0,MOD(AB$7-(Setup!$B$6+$F16)+($D16+$E16)*1000,($D16+$E16))=$D16-1)),"T",IF(MOD(AB$7-(Setup!$B$6+$F16)+($D16+$E16)*1000,($D16+$E16))&lt;$D16,IF(MOD(AB$7-(Setup!$B$6+$F16)+($D16+$E16)*1000,($D16+$E16))&lt;Setup!$B$11,"D","N"),IF(AND(Setup!$B$9="Take from R&amp;R",OR(MOD(AB$7-(Setup!$B$6+$F16)+($D16+$E16)*1000,($D16+$E16))=$D16,MOD(AB$7-(Setup!$B$6+$F16)+($D16+$E16)*1000,($D16+$E16))=($D16+$E16)-1)),"T","R"))))</f>
      </c>
      <c r="AC16" s="24">
        <f>IF($A16="","",IF(AND(Setup!$B$9="Mark as travel",OR(MOD(AC$7-(Setup!$B$6+$F16)+($D16+$E16)*1000,($D16+$E16))=0,MOD(AC$7-(Setup!$B$6+$F16)+($D16+$E16)*1000,($D16+$E16))=$D16-1)),"T",IF(MOD(AC$7-(Setup!$B$6+$F16)+($D16+$E16)*1000,($D16+$E16))&lt;$D16,IF(MOD(AC$7-(Setup!$B$6+$F16)+($D16+$E16)*1000,($D16+$E16))&lt;Setup!$B$11,"D","N"),IF(AND(Setup!$B$9="Take from R&amp;R",OR(MOD(AC$7-(Setup!$B$6+$F16)+($D16+$E16)*1000,($D16+$E16))=$D16,MOD(AC$7-(Setup!$B$6+$F16)+($D16+$E16)*1000,($D16+$E16))=($D16+$E16)-1)),"T","R"))))</f>
      </c>
      <c r="AD16" s="24">
        <f>IF($A16="","",IF(AND(Setup!$B$9="Mark as travel",OR(MOD(AD$7-(Setup!$B$6+$F16)+($D16+$E16)*1000,($D16+$E16))=0,MOD(AD$7-(Setup!$B$6+$F16)+($D16+$E16)*1000,($D16+$E16))=$D16-1)),"T",IF(MOD(AD$7-(Setup!$B$6+$F16)+($D16+$E16)*1000,($D16+$E16))&lt;$D16,IF(MOD(AD$7-(Setup!$B$6+$F16)+($D16+$E16)*1000,($D16+$E16))&lt;Setup!$B$11,"D","N"),IF(AND(Setup!$B$9="Take from R&amp;R",OR(MOD(AD$7-(Setup!$B$6+$F16)+($D16+$E16)*1000,($D16+$E16))=$D16,MOD(AD$7-(Setup!$B$6+$F16)+($D16+$E16)*1000,($D16+$E16))=($D16+$E16)-1)),"T","R"))))</f>
      </c>
      <c r="AE16" s="24">
        <f>IF($A16="","",IF(AND(Setup!$B$9="Mark as travel",OR(MOD(AE$7-(Setup!$B$6+$F16)+($D16+$E16)*1000,($D16+$E16))=0,MOD(AE$7-(Setup!$B$6+$F16)+($D16+$E16)*1000,($D16+$E16))=$D16-1)),"T",IF(MOD(AE$7-(Setup!$B$6+$F16)+($D16+$E16)*1000,($D16+$E16))&lt;$D16,IF(MOD(AE$7-(Setup!$B$6+$F16)+($D16+$E16)*1000,($D16+$E16))&lt;Setup!$B$11,"D","N"),IF(AND(Setup!$B$9="Take from R&amp;R",OR(MOD(AE$7-(Setup!$B$6+$F16)+($D16+$E16)*1000,($D16+$E16))=$D16,MOD(AE$7-(Setup!$B$6+$F16)+($D16+$E16)*1000,($D16+$E16))=($D16+$E16)-1)),"T","R"))))</f>
      </c>
      <c r="AF16" s="24">
        <f>IF($A16="","",IF(AND(Setup!$B$9="Mark as travel",OR(MOD(AF$7-(Setup!$B$6+$F16)+($D16+$E16)*1000,($D16+$E16))=0,MOD(AF$7-(Setup!$B$6+$F16)+($D16+$E16)*1000,($D16+$E16))=$D16-1)),"T",IF(MOD(AF$7-(Setup!$B$6+$F16)+($D16+$E16)*1000,($D16+$E16))&lt;$D16,IF(MOD(AF$7-(Setup!$B$6+$F16)+($D16+$E16)*1000,($D16+$E16))&lt;Setup!$B$11,"D","N"),IF(AND(Setup!$B$9="Take from R&amp;R",OR(MOD(AF$7-(Setup!$B$6+$F16)+($D16+$E16)*1000,($D16+$E16))=$D16,MOD(AF$7-(Setup!$B$6+$F16)+($D16+$E16)*1000,($D16+$E16))=($D16+$E16)-1)),"T","R"))))</f>
      </c>
      <c r="AG16" s="24">
        <f>IF($A16="","",IF(AND(Setup!$B$9="Mark as travel",OR(MOD(AG$7-(Setup!$B$6+$F16)+($D16+$E16)*1000,($D16+$E16))=0,MOD(AG$7-(Setup!$B$6+$F16)+($D16+$E16)*1000,($D16+$E16))=$D16-1)),"T",IF(MOD(AG$7-(Setup!$B$6+$F16)+($D16+$E16)*1000,($D16+$E16))&lt;$D16,IF(MOD(AG$7-(Setup!$B$6+$F16)+($D16+$E16)*1000,($D16+$E16))&lt;Setup!$B$11,"D","N"),IF(AND(Setup!$B$9="Take from R&amp;R",OR(MOD(AG$7-(Setup!$B$6+$F16)+($D16+$E16)*1000,($D16+$E16))=$D16,MOD(AG$7-(Setup!$B$6+$F16)+($D16+$E16)*1000,($D16+$E16))=($D16+$E16)-1)),"T","R"))))</f>
      </c>
      <c r="AH16" s="24">
        <f>IF($A16="","",IF(AND(Setup!$B$9="Mark as travel",OR(MOD(AH$7-(Setup!$B$6+$F16)+($D16+$E16)*1000,($D16+$E16))=0,MOD(AH$7-(Setup!$B$6+$F16)+($D16+$E16)*1000,($D16+$E16))=$D16-1)),"T",IF(MOD(AH$7-(Setup!$B$6+$F16)+($D16+$E16)*1000,($D16+$E16))&lt;$D16,IF(MOD(AH$7-(Setup!$B$6+$F16)+($D16+$E16)*1000,($D16+$E16))&lt;Setup!$B$11,"D","N"),IF(AND(Setup!$B$9="Take from R&amp;R",OR(MOD(AH$7-(Setup!$B$6+$F16)+($D16+$E16)*1000,($D16+$E16))=$D16,MOD(AH$7-(Setup!$B$6+$F16)+($D16+$E16)*1000,($D16+$E16))=($D16+$E16)-1)),"T","R"))))</f>
      </c>
      <c r="AI16" s="24">
        <f>IF($A16="","",IF(AND(Setup!$B$9="Mark as travel",OR(MOD(AI$7-(Setup!$B$6+$F16)+($D16+$E16)*1000,($D16+$E16))=0,MOD(AI$7-(Setup!$B$6+$F16)+($D16+$E16)*1000,($D16+$E16))=$D16-1)),"T",IF(MOD(AI$7-(Setup!$B$6+$F16)+($D16+$E16)*1000,($D16+$E16))&lt;$D16,IF(MOD(AI$7-(Setup!$B$6+$F16)+($D16+$E16)*1000,($D16+$E16))&lt;Setup!$B$11,"D","N"),IF(AND(Setup!$B$9="Take from R&amp;R",OR(MOD(AI$7-(Setup!$B$6+$F16)+($D16+$E16)*1000,($D16+$E16))=$D16,MOD(AI$7-(Setup!$B$6+$F16)+($D16+$E16)*1000,($D16+$E16))=($D16+$E16)-1)),"T","R"))))</f>
      </c>
      <c r="AJ16" s="24">
        <f>IF($A16="","",IF(AND(Setup!$B$9="Mark as travel",OR(MOD(AJ$7-(Setup!$B$6+$F16)+($D16+$E16)*1000,($D16+$E16))=0,MOD(AJ$7-(Setup!$B$6+$F16)+($D16+$E16)*1000,($D16+$E16))=$D16-1)),"T",IF(MOD(AJ$7-(Setup!$B$6+$F16)+($D16+$E16)*1000,($D16+$E16))&lt;$D16,IF(MOD(AJ$7-(Setup!$B$6+$F16)+($D16+$E16)*1000,($D16+$E16))&lt;Setup!$B$11,"D","N"),IF(AND(Setup!$B$9="Take from R&amp;R",OR(MOD(AJ$7-(Setup!$B$6+$F16)+($D16+$E16)*1000,($D16+$E16))=$D16,MOD(AJ$7-(Setup!$B$6+$F16)+($D16+$E16)*1000,($D16+$E16))=($D16+$E16)-1)),"T","R"))))</f>
      </c>
      <c r="AK16" s="24">
        <f>IF($A16="","",IF(AND(Setup!$B$9="Mark as travel",OR(MOD(AK$7-(Setup!$B$6+$F16)+($D16+$E16)*1000,($D16+$E16))=0,MOD(AK$7-(Setup!$B$6+$F16)+($D16+$E16)*1000,($D16+$E16))=$D16-1)),"T",IF(MOD(AK$7-(Setup!$B$6+$F16)+($D16+$E16)*1000,($D16+$E16))&lt;$D16,IF(MOD(AK$7-(Setup!$B$6+$F16)+($D16+$E16)*1000,($D16+$E16))&lt;Setup!$B$11,"D","N"),IF(AND(Setup!$B$9="Take from R&amp;R",OR(MOD(AK$7-(Setup!$B$6+$F16)+($D16+$E16)*1000,($D16+$E16))=$D16,MOD(AK$7-(Setup!$B$6+$F16)+($D16+$E16)*1000,($D16+$E16))=($D16+$E16)-1)),"T","R"))))</f>
      </c>
      <c r="AL16" s="24">
        <f>IF($A16="","",IF(AND(Setup!$B$9="Mark as travel",OR(MOD(AL$7-(Setup!$B$6+$F16)+($D16+$E16)*1000,($D16+$E16))=0,MOD(AL$7-(Setup!$B$6+$F16)+($D16+$E16)*1000,($D16+$E16))=$D16-1)),"T",IF(MOD(AL$7-(Setup!$B$6+$F16)+($D16+$E16)*1000,($D16+$E16))&lt;$D16,IF(MOD(AL$7-(Setup!$B$6+$F16)+($D16+$E16)*1000,($D16+$E16))&lt;Setup!$B$11,"D","N"),IF(AND(Setup!$B$9="Take from R&amp;R",OR(MOD(AL$7-(Setup!$B$6+$F16)+($D16+$E16)*1000,($D16+$E16))=$D16,MOD(AL$7-(Setup!$B$6+$F16)+($D16+$E16)*1000,($D16+$E16))=($D16+$E16)-1)),"T","R"))))</f>
      </c>
      <c r="AM16" s="24">
        <f>IF($A16="","",IF(AND(Setup!$B$9="Mark as travel",OR(MOD(AM$7-(Setup!$B$6+$F16)+($D16+$E16)*1000,($D16+$E16))=0,MOD(AM$7-(Setup!$B$6+$F16)+($D16+$E16)*1000,($D16+$E16))=$D16-1)),"T",IF(MOD(AM$7-(Setup!$B$6+$F16)+($D16+$E16)*1000,($D16+$E16))&lt;$D16,IF(MOD(AM$7-(Setup!$B$6+$F16)+($D16+$E16)*1000,($D16+$E16))&lt;Setup!$B$11,"D","N"),IF(AND(Setup!$B$9="Take from R&amp;R",OR(MOD(AM$7-(Setup!$B$6+$F16)+($D16+$E16)*1000,($D16+$E16))=$D16,MOD(AM$7-(Setup!$B$6+$F16)+($D16+$E16)*1000,($D16+$E16))=($D16+$E16)-1)),"T","R"))))</f>
      </c>
      <c r="AN16" s="24">
        <f>IF($A16="","",IF(AND(Setup!$B$9="Mark as travel",OR(MOD(AN$7-(Setup!$B$6+$F16)+($D16+$E16)*1000,($D16+$E16))=0,MOD(AN$7-(Setup!$B$6+$F16)+($D16+$E16)*1000,($D16+$E16))=$D16-1)),"T",IF(MOD(AN$7-(Setup!$B$6+$F16)+($D16+$E16)*1000,($D16+$E16))&lt;$D16,IF(MOD(AN$7-(Setup!$B$6+$F16)+($D16+$E16)*1000,($D16+$E16))&lt;Setup!$B$11,"D","N"),IF(AND(Setup!$B$9="Take from R&amp;R",OR(MOD(AN$7-(Setup!$B$6+$F16)+($D16+$E16)*1000,($D16+$E16))=$D16,MOD(AN$7-(Setup!$B$6+$F16)+($D16+$E16)*1000,($D16+$E16))=($D16+$E16)-1)),"T","R"))))</f>
      </c>
      <c r="AO16" s="24">
        <f>IF($A16="","",IF(AND(Setup!$B$9="Mark as travel",OR(MOD(AO$7-(Setup!$B$6+$F16)+($D16+$E16)*1000,($D16+$E16))=0,MOD(AO$7-(Setup!$B$6+$F16)+($D16+$E16)*1000,($D16+$E16))=$D16-1)),"T",IF(MOD(AO$7-(Setup!$B$6+$F16)+($D16+$E16)*1000,($D16+$E16))&lt;$D16,IF(MOD(AO$7-(Setup!$B$6+$F16)+($D16+$E16)*1000,($D16+$E16))&lt;Setup!$B$11,"D","N"),IF(AND(Setup!$B$9="Take from R&amp;R",OR(MOD(AO$7-(Setup!$B$6+$F16)+($D16+$E16)*1000,($D16+$E16))=$D16,MOD(AO$7-(Setup!$B$6+$F16)+($D16+$E16)*1000,($D16+$E16))=($D16+$E16)-1)),"T","R"))))</f>
      </c>
      <c r="AP16" s="24">
        <f>IF($A16="","",IF(AND(Setup!$B$9="Mark as travel",OR(MOD(AP$7-(Setup!$B$6+$F16)+($D16+$E16)*1000,($D16+$E16))=0,MOD(AP$7-(Setup!$B$6+$F16)+($D16+$E16)*1000,($D16+$E16))=$D16-1)),"T",IF(MOD(AP$7-(Setup!$B$6+$F16)+($D16+$E16)*1000,($D16+$E16))&lt;$D16,IF(MOD(AP$7-(Setup!$B$6+$F16)+($D16+$E16)*1000,($D16+$E16))&lt;Setup!$B$11,"D","N"),IF(AND(Setup!$B$9="Take from R&amp;R",OR(MOD(AP$7-(Setup!$B$6+$F16)+($D16+$E16)*1000,($D16+$E16))=$D16,MOD(AP$7-(Setup!$B$6+$F16)+($D16+$E16)*1000,($D16+$E16))=($D16+$E16)-1)),"T","R"))))</f>
      </c>
      <c r="AQ16" s="24">
        <f>IF($A16="","",IF(AND(Setup!$B$9="Mark as travel",OR(MOD(AQ$7-(Setup!$B$6+$F16)+($D16+$E16)*1000,($D16+$E16))=0,MOD(AQ$7-(Setup!$B$6+$F16)+($D16+$E16)*1000,($D16+$E16))=$D16-1)),"T",IF(MOD(AQ$7-(Setup!$B$6+$F16)+($D16+$E16)*1000,($D16+$E16))&lt;$D16,IF(MOD(AQ$7-(Setup!$B$6+$F16)+($D16+$E16)*1000,($D16+$E16))&lt;Setup!$B$11,"D","N"),IF(AND(Setup!$B$9="Take from R&amp;R",OR(MOD(AQ$7-(Setup!$B$6+$F16)+($D16+$E16)*1000,($D16+$E16))=$D16,MOD(AQ$7-(Setup!$B$6+$F16)+($D16+$E16)*1000,($D16+$E16))=($D16+$E16)-1)),"T","R"))))</f>
      </c>
      <c r="AR16" s="24">
        <f>IF($A16="","",IF(AND(Setup!$B$9="Mark as travel",OR(MOD(AR$7-(Setup!$B$6+$F16)+($D16+$E16)*1000,($D16+$E16))=0,MOD(AR$7-(Setup!$B$6+$F16)+($D16+$E16)*1000,($D16+$E16))=$D16-1)),"T",IF(MOD(AR$7-(Setup!$B$6+$F16)+($D16+$E16)*1000,($D16+$E16))&lt;$D16,IF(MOD(AR$7-(Setup!$B$6+$F16)+($D16+$E16)*1000,($D16+$E16))&lt;Setup!$B$11,"D","N"),IF(AND(Setup!$B$9="Take from R&amp;R",OR(MOD(AR$7-(Setup!$B$6+$F16)+($D16+$E16)*1000,($D16+$E16))=$D16,MOD(AR$7-(Setup!$B$6+$F16)+($D16+$E16)*1000,($D16+$E16))=($D16+$E16)-1)),"T","R"))))</f>
      </c>
      <c r="AS16" s="24">
        <f>IF($A16="","",IF(AND(Setup!$B$9="Mark as travel",OR(MOD(AS$7-(Setup!$B$6+$F16)+($D16+$E16)*1000,($D16+$E16))=0,MOD(AS$7-(Setup!$B$6+$F16)+($D16+$E16)*1000,($D16+$E16))=$D16-1)),"T",IF(MOD(AS$7-(Setup!$B$6+$F16)+($D16+$E16)*1000,($D16+$E16))&lt;$D16,IF(MOD(AS$7-(Setup!$B$6+$F16)+($D16+$E16)*1000,($D16+$E16))&lt;Setup!$B$11,"D","N"),IF(AND(Setup!$B$9="Take from R&amp;R",OR(MOD(AS$7-(Setup!$B$6+$F16)+($D16+$E16)*1000,($D16+$E16))=$D16,MOD(AS$7-(Setup!$B$6+$F16)+($D16+$E16)*1000,($D16+$E16))=($D16+$E16)-1)),"T","R"))))</f>
      </c>
      <c r="AT16" s="24">
        <f>IF($A16="","",IF(AND(Setup!$B$9="Mark as travel",OR(MOD(AT$7-(Setup!$B$6+$F16)+($D16+$E16)*1000,($D16+$E16))=0,MOD(AT$7-(Setup!$B$6+$F16)+($D16+$E16)*1000,($D16+$E16))=$D16-1)),"T",IF(MOD(AT$7-(Setup!$B$6+$F16)+($D16+$E16)*1000,($D16+$E16))&lt;$D16,IF(MOD(AT$7-(Setup!$B$6+$F16)+($D16+$E16)*1000,($D16+$E16))&lt;Setup!$B$11,"D","N"),IF(AND(Setup!$B$9="Take from R&amp;R",OR(MOD(AT$7-(Setup!$B$6+$F16)+($D16+$E16)*1000,($D16+$E16))=$D16,MOD(AT$7-(Setup!$B$6+$F16)+($D16+$E16)*1000,($D16+$E16))=($D16+$E16)-1)),"T","R"))))</f>
      </c>
      <c r="AU16" s="24">
        <f>IF($A16="","",IF(AND(Setup!$B$9="Mark as travel",OR(MOD(AU$7-(Setup!$B$6+$F16)+($D16+$E16)*1000,($D16+$E16))=0,MOD(AU$7-(Setup!$B$6+$F16)+($D16+$E16)*1000,($D16+$E16))=$D16-1)),"T",IF(MOD(AU$7-(Setup!$B$6+$F16)+($D16+$E16)*1000,($D16+$E16))&lt;$D16,IF(MOD(AU$7-(Setup!$B$6+$F16)+($D16+$E16)*1000,($D16+$E16))&lt;Setup!$B$11,"D","N"),IF(AND(Setup!$B$9="Take from R&amp;R",OR(MOD(AU$7-(Setup!$B$6+$F16)+($D16+$E16)*1000,($D16+$E16))=$D16,MOD(AU$7-(Setup!$B$6+$F16)+($D16+$E16)*1000,($D16+$E16))=($D16+$E16)-1)),"T","R"))))</f>
      </c>
      <c r="AV16" s="24">
        <f>IF($A16="","",IF(AND(Setup!$B$9="Mark as travel",OR(MOD(AV$7-(Setup!$B$6+$F16)+($D16+$E16)*1000,($D16+$E16))=0,MOD(AV$7-(Setup!$B$6+$F16)+($D16+$E16)*1000,($D16+$E16))=$D16-1)),"T",IF(MOD(AV$7-(Setup!$B$6+$F16)+($D16+$E16)*1000,($D16+$E16))&lt;$D16,IF(MOD(AV$7-(Setup!$B$6+$F16)+($D16+$E16)*1000,($D16+$E16))&lt;Setup!$B$11,"D","N"),IF(AND(Setup!$B$9="Take from R&amp;R",OR(MOD(AV$7-(Setup!$B$6+$F16)+($D16+$E16)*1000,($D16+$E16))=$D16,MOD(AV$7-(Setup!$B$6+$F16)+($D16+$E16)*1000,($D16+$E16))=($D16+$E16)-1)),"T","R"))))</f>
      </c>
      <c r="AW16" s="24">
        <f>IF($A16="","",IF(AND(Setup!$B$9="Mark as travel",OR(MOD(AW$7-(Setup!$B$6+$F16)+($D16+$E16)*1000,($D16+$E16))=0,MOD(AW$7-(Setup!$B$6+$F16)+($D16+$E16)*1000,($D16+$E16))=$D16-1)),"T",IF(MOD(AW$7-(Setup!$B$6+$F16)+($D16+$E16)*1000,($D16+$E16))&lt;$D16,IF(MOD(AW$7-(Setup!$B$6+$F16)+($D16+$E16)*1000,($D16+$E16))&lt;Setup!$B$11,"D","N"),IF(AND(Setup!$B$9="Take from R&amp;R",OR(MOD(AW$7-(Setup!$B$6+$F16)+($D16+$E16)*1000,($D16+$E16))=$D16,MOD(AW$7-(Setup!$B$6+$F16)+($D16+$E16)*1000,($D16+$E16))=($D16+$E16)-1)),"T","R"))))</f>
      </c>
      <c r="AX16" s="24">
        <f>IF($A16="","",IF(AND(Setup!$B$9="Mark as travel",OR(MOD(AX$7-(Setup!$B$6+$F16)+($D16+$E16)*1000,($D16+$E16))=0,MOD(AX$7-(Setup!$B$6+$F16)+($D16+$E16)*1000,($D16+$E16))=$D16-1)),"T",IF(MOD(AX$7-(Setup!$B$6+$F16)+($D16+$E16)*1000,($D16+$E16))&lt;$D16,IF(MOD(AX$7-(Setup!$B$6+$F16)+($D16+$E16)*1000,($D16+$E16))&lt;Setup!$B$11,"D","N"),IF(AND(Setup!$B$9="Take from R&amp;R",OR(MOD(AX$7-(Setup!$B$6+$F16)+($D16+$E16)*1000,($D16+$E16))=$D16,MOD(AX$7-(Setup!$B$6+$F16)+($D16+$E16)*1000,($D16+$E16))=($D16+$E16)-1)),"T","R"))))</f>
      </c>
      <c r="AY16" s="24">
        <f>IF($A16="","",IF(AND(Setup!$B$9="Mark as travel",OR(MOD(AY$7-(Setup!$B$6+$F16)+($D16+$E16)*1000,($D16+$E16))=0,MOD(AY$7-(Setup!$B$6+$F16)+($D16+$E16)*1000,($D16+$E16))=$D16-1)),"T",IF(MOD(AY$7-(Setup!$B$6+$F16)+($D16+$E16)*1000,($D16+$E16))&lt;$D16,IF(MOD(AY$7-(Setup!$B$6+$F16)+($D16+$E16)*1000,($D16+$E16))&lt;Setup!$B$11,"D","N"),IF(AND(Setup!$B$9="Take from R&amp;R",OR(MOD(AY$7-(Setup!$B$6+$F16)+($D16+$E16)*1000,($D16+$E16))=$D16,MOD(AY$7-(Setup!$B$6+$F16)+($D16+$E16)*1000,($D16+$E16))=($D16+$E16)-1)),"T","R"))))</f>
      </c>
      <c r="AZ16" s="24">
        <f>IF($A16="","",IF(AND(Setup!$B$9="Mark as travel",OR(MOD(AZ$7-(Setup!$B$6+$F16)+($D16+$E16)*1000,($D16+$E16))=0,MOD(AZ$7-(Setup!$B$6+$F16)+($D16+$E16)*1000,($D16+$E16))=$D16-1)),"T",IF(MOD(AZ$7-(Setup!$B$6+$F16)+($D16+$E16)*1000,($D16+$E16))&lt;$D16,IF(MOD(AZ$7-(Setup!$B$6+$F16)+($D16+$E16)*1000,($D16+$E16))&lt;Setup!$B$11,"D","N"),IF(AND(Setup!$B$9="Take from R&amp;R",OR(MOD(AZ$7-(Setup!$B$6+$F16)+($D16+$E16)*1000,($D16+$E16))=$D16,MOD(AZ$7-(Setup!$B$6+$F16)+($D16+$E16)*1000,($D16+$E16))=($D16+$E16)-1)),"T","R"))))</f>
      </c>
      <c r="BA16" s="24">
        <f>IF($A16="","",IF(AND(Setup!$B$9="Mark as travel",OR(MOD(BA$7-(Setup!$B$6+$F16)+($D16+$E16)*1000,($D16+$E16))=0,MOD(BA$7-(Setup!$B$6+$F16)+($D16+$E16)*1000,($D16+$E16))=$D16-1)),"T",IF(MOD(BA$7-(Setup!$B$6+$F16)+($D16+$E16)*1000,($D16+$E16))&lt;$D16,IF(MOD(BA$7-(Setup!$B$6+$F16)+($D16+$E16)*1000,($D16+$E16))&lt;Setup!$B$11,"D","N"),IF(AND(Setup!$B$9="Take from R&amp;R",OR(MOD(BA$7-(Setup!$B$6+$F16)+($D16+$E16)*1000,($D16+$E16))=$D16,MOD(BA$7-(Setup!$B$6+$F16)+($D16+$E16)*1000,($D16+$E16))=($D16+$E16)-1)),"T","R"))))</f>
      </c>
      <c r="BB16" s="24">
        <f>IF($A16="","",IF(AND(Setup!$B$9="Mark as travel",OR(MOD(BB$7-(Setup!$B$6+$F16)+($D16+$E16)*1000,($D16+$E16))=0,MOD(BB$7-(Setup!$B$6+$F16)+($D16+$E16)*1000,($D16+$E16))=$D16-1)),"T",IF(MOD(BB$7-(Setup!$B$6+$F16)+($D16+$E16)*1000,($D16+$E16))&lt;$D16,IF(MOD(BB$7-(Setup!$B$6+$F16)+($D16+$E16)*1000,($D16+$E16))&lt;Setup!$B$11,"D","N"),IF(AND(Setup!$B$9="Take from R&amp;R",OR(MOD(BB$7-(Setup!$B$6+$F16)+($D16+$E16)*1000,($D16+$E16))=$D16,MOD(BB$7-(Setup!$B$6+$F16)+($D16+$E16)*1000,($D16+$E16))=($D16+$E16)-1)),"T","R"))))</f>
      </c>
      <c r="BC16" s="24">
        <f>IF($A16="","",IF(AND(Setup!$B$9="Mark as travel",OR(MOD(BC$7-(Setup!$B$6+$F16)+($D16+$E16)*1000,($D16+$E16))=0,MOD(BC$7-(Setup!$B$6+$F16)+($D16+$E16)*1000,($D16+$E16))=$D16-1)),"T",IF(MOD(BC$7-(Setup!$B$6+$F16)+($D16+$E16)*1000,($D16+$E16))&lt;$D16,IF(MOD(BC$7-(Setup!$B$6+$F16)+($D16+$E16)*1000,($D16+$E16))&lt;Setup!$B$11,"D","N"),IF(AND(Setup!$B$9="Take from R&amp;R",OR(MOD(BC$7-(Setup!$B$6+$F16)+($D16+$E16)*1000,($D16+$E16))=$D16,MOD(BC$7-(Setup!$B$6+$F16)+($D16+$E16)*1000,($D16+$E16))=($D16+$E16)-1)),"T","R"))))</f>
      </c>
      <c r="BD16" s="24">
        <f>IF($A16="","",IF(AND(Setup!$B$9="Mark as travel",OR(MOD(BD$7-(Setup!$B$6+$F16)+($D16+$E16)*1000,($D16+$E16))=0,MOD(BD$7-(Setup!$B$6+$F16)+($D16+$E16)*1000,($D16+$E16))=$D16-1)),"T",IF(MOD(BD$7-(Setup!$B$6+$F16)+($D16+$E16)*1000,($D16+$E16))&lt;$D16,IF(MOD(BD$7-(Setup!$B$6+$F16)+($D16+$E16)*1000,($D16+$E16))&lt;Setup!$B$11,"D","N"),IF(AND(Setup!$B$9="Take from R&amp;R",OR(MOD(BD$7-(Setup!$B$6+$F16)+($D16+$E16)*1000,($D16+$E16))=$D16,MOD(BD$7-(Setup!$B$6+$F16)+($D16+$E16)*1000,($D16+$E16))=($D16+$E16)-1)),"T","R"))))</f>
      </c>
      <c r="BE16" s="24">
        <f>IF($A16="","",IF(AND(Setup!$B$9="Mark as travel",OR(MOD(BE$7-(Setup!$B$6+$F16)+($D16+$E16)*1000,($D16+$E16))=0,MOD(BE$7-(Setup!$B$6+$F16)+($D16+$E16)*1000,($D16+$E16))=$D16-1)),"T",IF(MOD(BE$7-(Setup!$B$6+$F16)+($D16+$E16)*1000,($D16+$E16))&lt;$D16,IF(MOD(BE$7-(Setup!$B$6+$F16)+($D16+$E16)*1000,($D16+$E16))&lt;Setup!$B$11,"D","N"),IF(AND(Setup!$B$9="Take from R&amp;R",OR(MOD(BE$7-(Setup!$B$6+$F16)+($D16+$E16)*1000,($D16+$E16))=$D16,MOD(BE$7-(Setup!$B$6+$F16)+($D16+$E16)*1000,($D16+$E16))=($D16+$E16)-1)),"T","R"))))</f>
      </c>
      <c r="BF16" s="24">
        <f>IF($A16="","",IF(AND(Setup!$B$9="Mark as travel",OR(MOD(BF$7-(Setup!$B$6+$F16)+($D16+$E16)*1000,($D16+$E16))=0,MOD(BF$7-(Setup!$B$6+$F16)+($D16+$E16)*1000,($D16+$E16))=$D16-1)),"T",IF(MOD(BF$7-(Setup!$B$6+$F16)+($D16+$E16)*1000,($D16+$E16))&lt;$D16,IF(MOD(BF$7-(Setup!$B$6+$F16)+($D16+$E16)*1000,($D16+$E16))&lt;Setup!$B$11,"D","N"),IF(AND(Setup!$B$9="Take from R&amp;R",OR(MOD(BF$7-(Setup!$B$6+$F16)+($D16+$E16)*1000,($D16+$E16))=$D16,MOD(BF$7-(Setup!$B$6+$F16)+($D16+$E16)*1000,($D16+$E16))=($D16+$E16)-1)),"T","R"))))</f>
      </c>
      <c r="BG16" s="24">
        <f>IF($A16="","",IF(AND(Setup!$B$9="Mark as travel",OR(MOD(BG$7-(Setup!$B$6+$F16)+($D16+$E16)*1000,($D16+$E16))=0,MOD(BG$7-(Setup!$B$6+$F16)+($D16+$E16)*1000,($D16+$E16))=$D16-1)),"T",IF(MOD(BG$7-(Setup!$B$6+$F16)+($D16+$E16)*1000,($D16+$E16))&lt;$D16,IF(MOD(BG$7-(Setup!$B$6+$F16)+($D16+$E16)*1000,($D16+$E16))&lt;Setup!$B$11,"D","N"),IF(AND(Setup!$B$9="Take from R&amp;R",OR(MOD(BG$7-(Setup!$B$6+$F16)+($D16+$E16)*1000,($D16+$E16))=$D16,MOD(BG$7-(Setup!$B$6+$F16)+($D16+$E16)*1000,($D16+$E16))=($D16+$E16)-1)),"T","R"))))</f>
      </c>
      <c r="BH16" s="24">
        <f>IF($A16="","",IF(AND(Setup!$B$9="Mark as travel",OR(MOD(BH$7-(Setup!$B$6+$F16)+($D16+$E16)*1000,($D16+$E16))=0,MOD(BH$7-(Setup!$B$6+$F16)+($D16+$E16)*1000,($D16+$E16))=$D16-1)),"T",IF(MOD(BH$7-(Setup!$B$6+$F16)+($D16+$E16)*1000,($D16+$E16))&lt;$D16,IF(MOD(BH$7-(Setup!$B$6+$F16)+($D16+$E16)*1000,($D16+$E16))&lt;Setup!$B$11,"D","N"),IF(AND(Setup!$B$9="Take from R&amp;R",OR(MOD(BH$7-(Setup!$B$6+$F16)+($D16+$E16)*1000,($D16+$E16))=$D16,MOD(BH$7-(Setup!$B$6+$F16)+($D16+$E16)*1000,($D16+$E16))=($D16+$E16)-1)),"T","R"))))</f>
      </c>
      <c r="BI16" s="24">
        <f>IF($A16="","",IF(AND(Setup!$B$9="Mark as travel",OR(MOD(BI$7-(Setup!$B$6+$F16)+($D16+$E16)*1000,($D16+$E16))=0,MOD(BI$7-(Setup!$B$6+$F16)+($D16+$E16)*1000,($D16+$E16))=$D16-1)),"T",IF(MOD(BI$7-(Setup!$B$6+$F16)+($D16+$E16)*1000,($D16+$E16))&lt;$D16,IF(MOD(BI$7-(Setup!$B$6+$F16)+($D16+$E16)*1000,($D16+$E16))&lt;Setup!$B$11,"D","N"),IF(AND(Setup!$B$9="Take from R&amp;R",OR(MOD(BI$7-(Setup!$B$6+$F16)+($D16+$E16)*1000,($D16+$E16))=$D16,MOD(BI$7-(Setup!$B$6+$F16)+($D16+$E16)*1000,($D16+$E16))=($D16+$E16)-1)),"T","R"))))</f>
      </c>
      <c r="BJ16" s="24">
        <f>IF($A16="","",IF(AND(Setup!$B$9="Mark as travel",OR(MOD(BJ$7-(Setup!$B$6+$F16)+($D16+$E16)*1000,($D16+$E16))=0,MOD(BJ$7-(Setup!$B$6+$F16)+($D16+$E16)*1000,($D16+$E16))=$D16-1)),"T",IF(MOD(BJ$7-(Setup!$B$6+$F16)+($D16+$E16)*1000,($D16+$E16))&lt;$D16,IF(MOD(BJ$7-(Setup!$B$6+$F16)+($D16+$E16)*1000,($D16+$E16))&lt;Setup!$B$11,"D","N"),IF(AND(Setup!$B$9="Take from R&amp;R",OR(MOD(BJ$7-(Setup!$B$6+$F16)+($D16+$E16)*1000,($D16+$E16))=$D16,MOD(BJ$7-(Setup!$B$6+$F16)+($D16+$E16)*1000,($D16+$E16))=($D16+$E16)-1)),"T","R"))))</f>
      </c>
    </row>
    <row r="17" spans="1:62" x14ac:dyDescent="0.25">
      <c r="A17" s="31"/>
      <c r="B17" s="31"/>
      <c r="C17" s="31"/>
      <c r="D17" s="16">
        <f>IF($A17="","",IF(OR($C17="",$C17="Same as Setup"),Setup!$B$15,INDEX(Setup!$B$21:$B$29,MATCH($C17,Setup!$A$21:$A$29,0))))</f>
      </c>
      <c r="E17" s="16">
        <f>IF($A17="","",IF(OR($C17="",$C17="Same as Setup"),Setup!$B$16,INDEX(Setup!$C$21:$C$29,MATCH($C17,Setup!$A$21:$A$29,0))))</f>
      </c>
      <c r="F17" s="5"/>
      <c r="G17" s="24">
        <f>IF($A17="","",IF(AND(Setup!$B$9="Mark as travel",OR(MOD(G$7-(Setup!$B$6+$F17)+($D17+$E17)*1000,($D17+$E17))=0,MOD(G$7-(Setup!$B$6+$F17)+($D17+$E17)*1000,($D17+$E17))=$D17-1)),"T",IF(MOD(G$7-(Setup!$B$6+$F17)+($D17+$E17)*1000,($D17+$E17))&lt;$D17,IF(MOD(G$7-(Setup!$B$6+$F17)+($D17+$E17)*1000,($D17+$E17))&lt;Setup!$B$11,"D","N"),IF(AND(Setup!$B$9="Take from R&amp;R",OR(MOD(G$7-(Setup!$B$6+$F17)+($D17+$E17)*1000,($D17+$E17))=$D17,MOD(G$7-(Setup!$B$6+$F17)+($D17+$E17)*1000,($D17+$E17))=($D17+$E17)-1)),"T","R"))))</f>
      </c>
      <c r="H17" s="24">
        <f>IF($A17="","",IF(AND(Setup!$B$9="Mark as travel",OR(MOD(H$7-(Setup!$B$6+$F17)+($D17+$E17)*1000,($D17+$E17))=0,MOD(H$7-(Setup!$B$6+$F17)+($D17+$E17)*1000,($D17+$E17))=$D17-1)),"T",IF(MOD(H$7-(Setup!$B$6+$F17)+($D17+$E17)*1000,($D17+$E17))&lt;$D17,IF(MOD(H$7-(Setup!$B$6+$F17)+($D17+$E17)*1000,($D17+$E17))&lt;Setup!$B$11,"D","N"),IF(AND(Setup!$B$9="Take from R&amp;R",OR(MOD(H$7-(Setup!$B$6+$F17)+($D17+$E17)*1000,($D17+$E17))=$D17,MOD(H$7-(Setup!$B$6+$F17)+($D17+$E17)*1000,($D17+$E17))=($D17+$E17)-1)),"T","R"))))</f>
      </c>
      <c r="I17" s="24">
        <f>IF($A17="","",IF(AND(Setup!$B$9="Mark as travel",OR(MOD(I$7-(Setup!$B$6+$F17)+($D17+$E17)*1000,($D17+$E17))=0,MOD(I$7-(Setup!$B$6+$F17)+($D17+$E17)*1000,($D17+$E17))=$D17-1)),"T",IF(MOD(I$7-(Setup!$B$6+$F17)+($D17+$E17)*1000,($D17+$E17))&lt;$D17,IF(MOD(I$7-(Setup!$B$6+$F17)+($D17+$E17)*1000,($D17+$E17))&lt;Setup!$B$11,"D","N"),IF(AND(Setup!$B$9="Take from R&amp;R",OR(MOD(I$7-(Setup!$B$6+$F17)+($D17+$E17)*1000,($D17+$E17))=$D17,MOD(I$7-(Setup!$B$6+$F17)+($D17+$E17)*1000,($D17+$E17))=($D17+$E17)-1)),"T","R"))))</f>
      </c>
      <c r="J17" s="24">
        <f>IF($A17="","",IF(AND(Setup!$B$9="Mark as travel",OR(MOD(J$7-(Setup!$B$6+$F17)+($D17+$E17)*1000,($D17+$E17))=0,MOD(J$7-(Setup!$B$6+$F17)+($D17+$E17)*1000,($D17+$E17))=$D17-1)),"T",IF(MOD(J$7-(Setup!$B$6+$F17)+($D17+$E17)*1000,($D17+$E17))&lt;$D17,IF(MOD(J$7-(Setup!$B$6+$F17)+($D17+$E17)*1000,($D17+$E17))&lt;Setup!$B$11,"D","N"),IF(AND(Setup!$B$9="Take from R&amp;R",OR(MOD(J$7-(Setup!$B$6+$F17)+($D17+$E17)*1000,($D17+$E17))=$D17,MOD(J$7-(Setup!$B$6+$F17)+($D17+$E17)*1000,($D17+$E17))=($D17+$E17)-1)),"T","R"))))</f>
      </c>
      <c r="K17" s="24">
        <f>IF($A17="","",IF(AND(Setup!$B$9="Mark as travel",OR(MOD(K$7-(Setup!$B$6+$F17)+($D17+$E17)*1000,($D17+$E17))=0,MOD(K$7-(Setup!$B$6+$F17)+($D17+$E17)*1000,($D17+$E17))=$D17-1)),"T",IF(MOD(K$7-(Setup!$B$6+$F17)+($D17+$E17)*1000,($D17+$E17))&lt;$D17,IF(MOD(K$7-(Setup!$B$6+$F17)+($D17+$E17)*1000,($D17+$E17))&lt;Setup!$B$11,"D","N"),IF(AND(Setup!$B$9="Take from R&amp;R",OR(MOD(K$7-(Setup!$B$6+$F17)+($D17+$E17)*1000,($D17+$E17))=$D17,MOD(K$7-(Setup!$B$6+$F17)+($D17+$E17)*1000,($D17+$E17))=($D17+$E17)-1)),"T","R"))))</f>
      </c>
      <c r="L17" s="24">
        <f>IF($A17="","",IF(AND(Setup!$B$9="Mark as travel",OR(MOD(L$7-(Setup!$B$6+$F17)+($D17+$E17)*1000,($D17+$E17))=0,MOD(L$7-(Setup!$B$6+$F17)+($D17+$E17)*1000,($D17+$E17))=$D17-1)),"T",IF(MOD(L$7-(Setup!$B$6+$F17)+($D17+$E17)*1000,($D17+$E17))&lt;$D17,IF(MOD(L$7-(Setup!$B$6+$F17)+($D17+$E17)*1000,($D17+$E17))&lt;Setup!$B$11,"D","N"),IF(AND(Setup!$B$9="Take from R&amp;R",OR(MOD(L$7-(Setup!$B$6+$F17)+($D17+$E17)*1000,($D17+$E17))=$D17,MOD(L$7-(Setup!$B$6+$F17)+($D17+$E17)*1000,($D17+$E17))=($D17+$E17)-1)),"T","R"))))</f>
      </c>
      <c r="M17" s="24">
        <f>IF($A17="","",IF(AND(Setup!$B$9="Mark as travel",OR(MOD(M$7-(Setup!$B$6+$F17)+($D17+$E17)*1000,($D17+$E17))=0,MOD(M$7-(Setup!$B$6+$F17)+($D17+$E17)*1000,($D17+$E17))=$D17-1)),"T",IF(MOD(M$7-(Setup!$B$6+$F17)+($D17+$E17)*1000,($D17+$E17))&lt;$D17,IF(MOD(M$7-(Setup!$B$6+$F17)+($D17+$E17)*1000,($D17+$E17))&lt;Setup!$B$11,"D","N"),IF(AND(Setup!$B$9="Take from R&amp;R",OR(MOD(M$7-(Setup!$B$6+$F17)+($D17+$E17)*1000,($D17+$E17))=$D17,MOD(M$7-(Setup!$B$6+$F17)+($D17+$E17)*1000,($D17+$E17))=($D17+$E17)-1)),"T","R"))))</f>
      </c>
      <c r="N17" s="24">
        <f>IF($A17="","",IF(AND(Setup!$B$9="Mark as travel",OR(MOD(N$7-(Setup!$B$6+$F17)+($D17+$E17)*1000,($D17+$E17))=0,MOD(N$7-(Setup!$B$6+$F17)+($D17+$E17)*1000,($D17+$E17))=$D17-1)),"T",IF(MOD(N$7-(Setup!$B$6+$F17)+($D17+$E17)*1000,($D17+$E17))&lt;$D17,IF(MOD(N$7-(Setup!$B$6+$F17)+($D17+$E17)*1000,($D17+$E17))&lt;Setup!$B$11,"D","N"),IF(AND(Setup!$B$9="Take from R&amp;R",OR(MOD(N$7-(Setup!$B$6+$F17)+($D17+$E17)*1000,($D17+$E17))=$D17,MOD(N$7-(Setup!$B$6+$F17)+($D17+$E17)*1000,($D17+$E17))=($D17+$E17)-1)),"T","R"))))</f>
      </c>
      <c r="O17" s="24">
        <f>IF($A17="","",IF(AND(Setup!$B$9="Mark as travel",OR(MOD(O$7-(Setup!$B$6+$F17)+($D17+$E17)*1000,($D17+$E17))=0,MOD(O$7-(Setup!$B$6+$F17)+($D17+$E17)*1000,($D17+$E17))=$D17-1)),"T",IF(MOD(O$7-(Setup!$B$6+$F17)+($D17+$E17)*1000,($D17+$E17))&lt;$D17,IF(MOD(O$7-(Setup!$B$6+$F17)+($D17+$E17)*1000,($D17+$E17))&lt;Setup!$B$11,"D","N"),IF(AND(Setup!$B$9="Take from R&amp;R",OR(MOD(O$7-(Setup!$B$6+$F17)+($D17+$E17)*1000,($D17+$E17))=$D17,MOD(O$7-(Setup!$B$6+$F17)+($D17+$E17)*1000,($D17+$E17))=($D17+$E17)-1)),"T","R"))))</f>
      </c>
      <c r="P17" s="24">
        <f>IF($A17="","",IF(AND(Setup!$B$9="Mark as travel",OR(MOD(P$7-(Setup!$B$6+$F17)+($D17+$E17)*1000,($D17+$E17))=0,MOD(P$7-(Setup!$B$6+$F17)+($D17+$E17)*1000,($D17+$E17))=$D17-1)),"T",IF(MOD(P$7-(Setup!$B$6+$F17)+($D17+$E17)*1000,($D17+$E17))&lt;$D17,IF(MOD(P$7-(Setup!$B$6+$F17)+($D17+$E17)*1000,($D17+$E17))&lt;Setup!$B$11,"D","N"),IF(AND(Setup!$B$9="Take from R&amp;R",OR(MOD(P$7-(Setup!$B$6+$F17)+($D17+$E17)*1000,($D17+$E17))=$D17,MOD(P$7-(Setup!$B$6+$F17)+($D17+$E17)*1000,($D17+$E17))=($D17+$E17)-1)),"T","R"))))</f>
      </c>
      <c r="Q17" s="24">
        <f>IF($A17="","",IF(AND(Setup!$B$9="Mark as travel",OR(MOD(Q$7-(Setup!$B$6+$F17)+($D17+$E17)*1000,($D17+$E17))=0,MOD(Q$7-(Setup!$B$6+$F17)+($D17+$E17)*1000,($D17+$E17))=$D17-1)),"T",IF(MOD(Q$7-(Setup!$B$6+$F17)+($D17+$E17)*1000,($D17+$E17))&lt;$D17,IF(MOD(Q$7-(Setup!$B$6+$F17)+($D17+$E17)*1000,($D17+$E17))&lt;Setup!$B$11,"D","N"),IF(AND(Setup!$B$9="Take from R&amp;R",OR(MOD(Q$7-(Setup!$B$6+$F17)+($D17+$E17)*1000,($D17+$E17))=$D17,MOD(Q$7-(Setup!$B$6+$F17)+($D17+$E17)*1000,($D17+$E17))=($D17+$E17)-1)),"T","R"))))</f>
      </c>
      <c r="R17" s="24">
        <f>IF($A17="","",IF(AND(Setup!$B$9="Mark as travel",OR(MOD(R$7-(Setup!$B$6+$F17)+($D17+$E17)*1000,($D17+$E17))=0,MOD(R$7-(Setup!$B$6+$F17)+($D17+$E17)*1000,($D17+$E17))=$D17-1)),"T",IF(MOD(R$7-(Setup!$B$6+$F17)+($D17+$E17)*1000,($D17+$E17))&lt;$D17,IF(MOD(R$7-(Setup!$B$6+$F17)+($D17+$E17)*1000,($D17+$E17))&lt;Setup!$B$11,"D","N"),IF(AND(Setup!$B$9="Take from R&amp;R",OR(MOD(R$7-(Setup!$B$6+$F17)+($D17+$E17)*1000,($D17+$E17))=$D17,MOD(R$7-(Setup!$B$6+$F17)+($D17+$E17)*1000,($D17+$E17))=($D17+$E17)-1)),"T","R"))))</f>
      </c>
      <c r="S17" s="24">
        <f>IF($A17="","",IF(AND(Setup!$B$9="Mark as travel",OR(MOD(S$7-(Setup!$B$6+$F17)+($D17+$E17)*1000,($D17+$E17))=0,MOD(S$7-(Setup!$B$6+$F17)+($D17+$E17)*1000,($D17+$E17))=$D17-1)),"T",IF(MOD(S$7-(Setup!$B$6+$F17)+($D17+$E17)*1000,($D17+$E17))&lt;$D17,IF(MOD(S$7-(Setup!$B$6+$F17)+($D17+$E17)*1000,($D17+$E17))&lt;Setup!$B$11,"D","N"),IF(AND(Setup!$B$9="Take from R&amp;R",OR(MOD(S$7-(Setup!$B$6+$F17)+($D17+$E17)*1000,($D17+$E17))=$D17,MOD(S$7-(Setup!$B$6+$F17)+($D17+$E17)*1000,($D17+$E17))=($D17+$E17)-1)),"T","R"))))</f>
      </c>
      <c r="T17" s="24">
        <f>IF($A17="","",IF(AND(Setup!$B$9="Mark as travel",OR(MOD(T$7-(Setup!$B$6+$F17)+($D17+$E17)*1000,($D17+$E17))=0,MOD(T$7-(Setup!$B$6+$F17)+($D17+$E17)*1000,($D17+$E17))=$D17-1)),"T",IF(MOD(T$7-(Setup!$B$6+$F17)+($D17+$E17)*1000,($D17+$E17))&lt;$D17,IF(MOD(T$7-(Setup!$B$6+$F17)+($D17+$E17)*1000,($D17+$E17))&lt;Setup!$B$11,"D","N"),IF(AND(Setup!$B$9="Take from R&amp;R",OR(MOD(T$7-(Setup!$B$6+$F17)+($D17+$E17)*1000,($D17+$E17))=$D17,MOD(T$7-(Setup!$B$6+$F17)+($D17+$E17)*1000,($D17+$E17))=($D17+$E17)-1)),"T","R"))))</f>
      </c>
      <c r="U17" s="24">
        <f>IF($A17="","",IF(AND(Setup!$B$9="Mark as travel",OR(MOD(U$7-(Setup!$B$6+$F17)+($D17+$E17)*1000,($D17+$E17))=0,MOD(U$7-(Setup!$B$6+$F17)+($D17+$E17)*1000,($D17+$E17))=$D17-1)),"T",IF(MOD(U$7-(Setup!$B$6+$F17)+($D17+$E17)*1000,($D17+$E17))&lt;$D17,IF(MOD(U$7-(Setup!$B$6+$F17)+($D17+$E17)*1000,($D17+$E17))&lt;Setup!$B$11,"D","N"),IF(AND(Setup!$B$9="Take from R&amp;R",OR(MOD(U$7-(Setup!$B$6+$F17)+($D17+$E17)*1000,($D17+$E17))=$D17,MOD(U$7-(Setup!$B$6+$F17)+($D17+$E17)*1000,($D17+$E17))=($D17+$E17)-1)),"T","R"))))</f>
      </c>
      <c r="V17" s="24">
        <f>IF($A17="","",IF(AND(Setup!$B$9="Mark as travel",OR(MOD(V$7-(Setup!$B$6+$F17)+($D17+$E17)*1000,($D17+$E17))=0,MOD(V$7-(Setup!$B$6+$F17)+($D17+$E17)*1000,($D17+$E17))=$D17-1)),"T",IF(MOD(V$7-(Setup!$B$6+$F17)+($D17+$E17)*1000,($D17+$E17))&lt;$D17,IF(MOD(V$7-(Setup!$B$6+$F17)+($D17+$E17)*1000,($D17+$E17))&lt;Setup!$B$11,"D","N"),IF(AND(Setup!$B$9="Take from R&amp;R",OR(MOD(V$7-(Setup!$B$6+$F17)+($D17+$E17)*1000,($D17+$E17))=$D17,MOD(V$7-(Setup!$B$6+$F17)+($D17+$E17)*1000,($D17+$E17))=($D17+$E17)-1)),"T","R"))))</f>
      </c>
      <c r="W17" s="24">
        <f>IF($A17="","",IF(AND(Setup!$B$9="Mark as travel",OR(MOD(W$7-(Setup!$B$6+$F17)+($D17+$E17)*1000,($D17+$E17))=0,MOD(W$7-(Setup!$B$6+$F17)+($D17+$E17)*1000,($D17+$E17))=$D17-1)),"T",IF(MOD(W$7-(Setup!$B$6+$F17)+($D17+$E17)*1000,($D17+$E17))&lt;$D17,IF(MOD(W$7-(Setup!$B$6+$F17)+($D17+$E17)*1000,($D17+$E17))&lt;Setup!$B$11,"D","N"),IF(AND(Setup!$B$9="Take from R&amp;R",OR(MOD(W$7-(Setup!$B$6+$F17)+($D17+$E17)*1000,($D17+$E17))=$D17,MOD(W$7-(Setup!$B$6+$F17)+($D17+$E17)*1000,($D17+$E17))=($D17+$E17)-1)),"T","R"))))</f>
      </c>
      <c r="X17" s="24">
        <f>IF($A17="","",IF(AND(Setup!$B$9="Mark as travel",OR(MOD(X$7-(Setup!$B$6+$F17)+($D17+$E17)*1000,($D17+$E17))=0,MOD(X$7-(Setup!$B$6+$F17)+($D17+$E17)*1000,($D17+$E17))=$D17-1)),"T",IF(MOD(X$7-(Setup!$B$6+$F17)+($D17+$E17)*1000,($D17+$E17))&lt;$D17,IF(MOD(X$7-(Setup!$B$6+$F17)+($D17+$E17)*1000,($D17+$E17))&lt;Setup!$B$11,"D","N"),IF(AND(Setup!$B$9="Take from R&amp;R",OR(MOD(X$7-(Setup!$B$6+$F17)+($D17+$E17)*1000,($D17+$E17))=$D17,MOD(X$7-(Setup!$B$6+$F17)+($D17+$E17)*1000,($D17+$E17))=($D17+$E17)-1)),"T","R"))))</f>
      </c>
      <c r="Y17" s="24">
        <f>IF($A17="","",IF(AND(Setup!$B$9="Mark as travel",OR(MOD(Y$7-(Setup!$B$6+$F17)+($D17+$E17)*1000,($D17+$E17))=0,MOD(Y$7-(Setup!$B$6+$F17)+($D17+$E17)*1000,($D17+$E17))=$D17-1)),"T",IF(MOD(Y$7-(Setup!$B$6+$F17)+($D17+$E17)*1000,($D17+$E17))&lt;$D17,IF(MOD(Y$7-(Setup!$B$6+$F17)+($D17+$E17)*1000,($D17+$E17))&lt;Setup!$B$11,"D","N"),IF(AND(Setup!$B$9="Take from R&amp;R",OR(MOD(Y$7-(Setup!$B$6+$F17)+($D17+$E17)*1000,($D17+$E17))=$D17,MOD(Y$7-(Setup!$B$6+$F17)+($D17+$E17)*1000,($D17+$E17))=($D17+$E17)-1)),"T","R"))))</f>
      </c>
      <c r="Z17" s="24">
        <f>IF($A17="","",IF(AND(Setup!$B$9="Mark as travel",OR(MOD(Z$7-(Setup!$B$6+$F17)+($D17+$E17)*1000,($D17+$E17))=0,MOD(Z$7-(Setup!$B$6+$F17)+($D17+$E17)*1000,($D17+$E17))=$D17-1)),"T",IF(MOD(Z$7-(Setup!$B$6+$F17)+($D17+$E17)*1000,($D17+$E17))&lt;$D17,IF(MOD(Z$7-(Setup!$B$6+$F17)+($D17+$E17)*1000,($D17+$E17))&lt;Setup!$B$11,"D","N"),IF(AND(Setup!$B$9="Take from R&amp;R",OR(MOD(Z$7-(Setup!$B$6+$F17)+($D17+$E17)*1000,($D17+$E17))=$D17,MOD(Z$7-(Setup!$B$6+$F17)+($D17+$E17)*1000,($D17+$E17))=($D17+$E17)-1)),"T","R"))))</f>
      </c>
      <c r="AA17" s="24">
        <f>IF($A17="","",IF(AND(Setup!$B$9="Mark as travel",OR(MOD(AA$7-(Setup!$B$6+$F17)+($D17+$E17)*1000,($D17+$E17))=0,MOD(AA$7-(Setup!$B$6+$F17)+($D17+$E17)*1000,($D17+$E17))=$D17-1)),"T",IF(MOD(AA$7-(Setup!$B$6+$F17)+($D17+$E17)*1000,($D17+$E17))&lt;$D17,IF(MOD(AA$7-(Setup!$B$6+$F17)+($D17+$E17)*1000,($D17+$E17))&lt;Setup!$B$11,"D","N"),IF(AND(Setup!$B$9="Take from R&amp;R",OR(MOD(AA$7-(Setup!$B$6+$F17)+($D17+$E17)*1000,($D17+$E17))=$D17,MOD(AA$7-(Setup!$B$6+$F17)+($D17+$E17)*1000,($D17+$E17))=($D17+$E17)-1)),"T","R"))))</f>
      </c>
      <c r="AB17" s="24">
        <f>IF($A17="","",IF(AND(Setup!$B$9="Mark as travel",OR(MOD(AB$7-(Setup!$B$6+$F17)+($D17+$E17)*1000,($D17+$E17))=0,MOD(AB$7-(Setup!$B$6+$F17)+($D17+$E17)*1000,($D17+$E17))=$D17-1)),"T",IF(MOD(AB$7-(Setup!$B$6+$F17)+($D17+$E17)*1000,($D17+$E17))&lt;$D17,IF(MOD(AB$7-(Setup!$B$6+$F17)+($D17+$E17)*1000,($D17+$E17))&lt;Setup!$B$11,"D","N"),IF(AND(Setup!$B$9="Take from R&amp;R",OR(MOD(AB$7-(Setup!$B$6+$F17)+($D17+$E17)*1000,($D17+$E17))=$D17,MOD(AB$7-(Setup!$B$6+$F17)+($D17+$E17)*1000,($D17+$E17))=($D17+$E17)-1)),"T","R"))))</f>
      </c>
      <c r="AC17" s="24">
        <f>IF($A17="","",IF(AND(Setup!$B$9="Mark as travel",OR(MOD(AC$7-(Setup!$B$6+$F17)+($D17+$E17)*1000,($D17+$E17))=0,MOD(AC$7-(Setup!$B$6+$F17)+($D17+$E17)*1000,($D17+$E17))=$D17-1)),"T",IF(MOD(AC$7-(Setup!$B$6+$F17)+($D17+$E17)*1000,($D17+$E17))&lt;$D17,IF(MOD(AC$7-(Setup!$B$6+$F17)+($D17+$E17)*1000,($D17+$E17))&lt;Setup!$B$11,"D","N"),IF(AND(Setup!$B$9="Take from R&amp;R",OR(MOD(AC$7-(Setup!$B$6+$F17)+($D17+$E17)*1000,($D17+$E17))=$D17,MOD(AC$7-(Setup!$B$6+$F17)+($D17+$E17)*1000,($D17+$E17))=($D17+$E17)-1)),"T","R"))))</f>
      </c>
      <c r="AD17" s="24">
        <f>IF($A17="","",IF(AND(Setup!$B$9="Mark as travel",OR(MOD(AD$7-(Setup!$B$6+$F17)+($D17+$E17)*1000,($D17+$E17))=0,MOD(AD$7-(Setup!$B$6+$F17)+($D17+$E17)*1000,($D17+$E17))=$D17-1)),"T",IF(MOD(AD$7-(Setup!$B$6+$F17)+($D17+$E17)*1000,($D17+$E17))&lt;$D17,IF(MOD(AD$7-(Setup!$B$6+$F17)+($D17+$E17)*1000,($D17+$E17))&lt;Setup!$B$11,"D","N"),IF(AND(Setup!$B$9="Take from R&amp;R",OR(MOD(AD$7-(Setup!$B$6+$F17)+($D17+$E17)*1000,($D17+$E17))=$D17,MOD(AD$7-(Setup!$B$6+$F17)+($D17+$E17)*1000,($D17+$E17))=($D17+$E17)-1)),"T","R"))))</f>
      </c>
      <c r="AE17" s="24">
        <f>IF($A17="","",IF(AND(Setup!$B$9="Mark as travel",OR(MOD(AE$7-(Setup!$B$6+$F17)+($D17+$E17)*1000,($D17+$E17))=0,MOD(AE$7-(Setup!$B$6+$F17)+($D17+$E17)*1000,($D17+$E17))=$D17-1)),"T",IF(MOD(AE$7-(Setup!$B$6+$F17)+($D17+$E17)*1000,($D17+$E17))&lt;$D17,IF(MOD(AE$7-(Setup!$B$6+$F17)+($D17+$E17)*1000,($D17+$E17))&lt;Setup!$B$11,"D","N"),IF(AND(Setup!$B$9="Take from R&amp;R",OR(MOD(AE$7-(Setup!$B$6+$F17)+($D17+$E17)*1000,($D17+$E17))=$D17,MOD(AE$7-(Setup!$B$6+$F17)+($D17+$E17)*1000,($D17+$E17))=($D17+$E17)-1)),"T","R"))))</f>
      </c>
      <c r="AF17" s="24">
        <f>IF($A17="","",IF(AND(Setup!$B$9="Mark as travel",OR(MOD(AF$7-(Setup!$B$6+$F17)+($D17+$E17)*1000,($D17+$E17))=0,MOD(AF$7-(Setup!$B$6+$F17)+($D17+$E17)*1000,($D17+$E17))=$D17-1)),"T",IF(MOD(AF$7-(Setup!$B$6+$F17)+($D17+$E17)*1000,($D17+$E17))&lt;$D17,IF(MOD(AF$7-(Setup!$B$6+$F17)+($D17+$E17)*1000,($D17+$E17))&lt;Setup!$B$11,"D","N"),IF(AND(Setup!$B$9="Take from R&amp;R",OR(MOD(AF$7-(Setup!$B$6+$F17)+($D17+$E17)*1000,($D17+$E17))=$D17,MOD(AF$7-(Setup!$B$6+$F17)+($D17+$E17)*1000,($D17+$E17))=($D17+$E17)-1)),"T","R"))))</f>
      </c>
      <c r="AG17" s="24">
        <f>IF($A17="","",IF(AND(Setup!$B$9="Mark as travel",OR(MOD(AG$7-(Setup!$B$6+$F17)+($D17+$E17)*1000,($D17+$E17))=0,MOD(AG$7-(Setup!$B$6+$F17)+($D17+$E17)*1000,($D17+$E17))=$D17-1)),"T",IF(MOD(AG$7-(Setup!$B$6+$F17)+($D17+$E17)*1000,($D17+$E17))&lt;$D17,IF(MOD(AG$7-(Setup!$B$6+$F17)+($D17+$E17)*1000,($D17+$E17))&lt;Setup!$B$11,"D","N"),IF(AND(Setup!$B$9="Take from R&amp;R",OR(MOD(AG$7-(Setup!$B$6+$F17)+($D17+$E17)*1000,($D17+$E17))=$D17,MOD(AG$7-(Setup!$B$6+$F17)+($D17+$E17)*1000,($D17+$E17))=($D17+$E17)-1)),"T","R"))))</f>
      </c>
      <c r="AH17" s="24">
        <f>IF($A17="","",IF(AND(Setup!$B$9="Mark as travel",OR(MOD(AH$7-(Setup!$B$6+$F17)+($D17+$E17)*1000,($D17+$E17))=0,MOD(AH$7-(Setup!$B$6+$F17)+($D17+$E17)*1000,($D17+$E17))=$D17-1)),"T",IF(MOD(AH$7-(Setup!$B$6+$F17)+($D17+$E17)*1000,($D17+$E17))&lt;$D17,IF(MOD(AH$7-(Setup!$B$6+$F17)+($D17+$E17)*1000,($D17+$E17))&lt;Setup!$B$11,"D","N"),IF(AND(Setup!$B$9="Take from R&amp;R",OR(MOD(AH$7-(Setup!$B$6+$F17)+($D17+$E17)*1000,($D17+$E17))=$D17,MOD(AH$7-(Setup!$B$6+$F17)+($D17+$E17)*1000,($D17+$E17))=($D17+$E17)-1)),"T","R"))))</f>
      </c>
      <c r="AI17" s="24">
        <f>IF($A17="","",IF(AND(Setup!$B$9="Mark as travel",OR(MOD(AI$7-(Setup!$B$6+$F17)+($D17+$E17)*1000,($D17+$E17))=0,MOD(AI$7-(Setup!$B$6+$F17)+($D17+$E17)*1000,($D17+$E17))=$D17-1)),"T",IF(MOD(AI$7-(Setup!$B$6+$F17)+($D17+$E17)*1000,($D17+$E17))&lt;$D17,IF(MOD(AI$7-(Setup!$B$6+$F17)+($D17+$E17)*1000,($D17+$E17))&lt;Setup!$B$11,"D","N"),IF(AND(Setup!$B$9="Take from R&amp;R",OR(MOD(AI$7-(Setup!$B$6+$F17)+($D17+$E17)*1000,($D17+$E17))=$D17,MOD(AI$7-(Setup!$B$6+$F17)+($D17+$E17)*1000,($D17+$E17))=($D17+$E17)-1)),"T","R"))))</f>
      </c>
      <c r="AJ17" s="24">
        <f>IF($A17="","",IF(AND(Setup!$B$9="Mark as travel",OR(MOD(AJ$7-(Setup!$B$6+$F17)+($D17+$E17)*1000,($D17+$E17))=0,MOD(AJ$7-(Setup!$B$6+$F17)+($D17+$E17)*1000,($D17+$E17))=$D17-1)),"T",IF(MOD(AJ$7-(Setup!$B$6+$F17)+($D17+$E17)*1000,($D17+$E17))&lt;$D17,IF(MOD(AJ$7-(Setup!$B$6+$F17)+($D17+$E17)*1000,($D17+$E17))&lt;Setup!$B$11,"D","N"),IF(AND(Setup!$B$9="Take from R&amp;R",OR(MOD(AJ$7-(Setup!$B$6+$F17)+($D17+$E17)*1000,($D17+$E17))=$D17,MOD(AJ$7-(Setup!$B$6+$F17)+($D17+$E17)*1000,($D17+$E17))=($D17+$E17)-1)),"T","R"))))</f>
      </c>
      <c r="AK17" s="24">
        <f>IF($A17="","",IF(AND(Setup!$B$9="Mark as travel",OR(MOD(AK$7-(Setup!$B$6+$F17)+($D17+$E17)*1000,($D17+$E17))=0,MOD(AK$7-(Setup!$B$6+$F17)+($D17+$E17)*1000,($D17+$E17))=$D17-1)),"T",IF(MOD(AK$7-(Setup!$B$6+$F17)+($D17+$E17)*1000,($D17+$E17))&lt;$D17,IF(MOD(AK$7-(Setup!$B$6+$F17)+($D17+$E17)*1000,($D17+$E17))&lt;Setup!$B$11,"D","N"),IF(AND(Setup!$B$9="Take from R&amp;R",OR(MOD(AK$7-(Setup!$B$6+$F17)+($D17+$E17)*1000,($D17+$E17))=$D17,MOD(AK$7-(Setup!$B$6+$F17)+($D17+$E17)*1000,($D17+$E17))=($D17+$E17)-1)),"T","R"))))</f>
      </c>
      <c r="AL17" s="24">
        <f>IF($A17="","",IF(AND(Setup!$B$9="Mark as travel",OR(MOD(AL$7-(Setup!$B$6+$F17)+($D17+$E17)*1000,($D17+$E17))=0,MOD(AL$7-(Setup!$B$6+$F17)+($D17+$E17)*1000,($D17+$E17))=$D17-1)),"T",IF(MOD(AL$7-(Setup!$B$6+$F17)+($D17+$E17)*1000,($D17+$E17))&lt;$D17,IF(MOD(AL$7-(Setup!$B$6+$F17)+($D17+$E17)*1000,($D17+$E17))&lt;Setup!$B$11,"D","N"),IF(AND(Setup!$B$9="Take from R&amp;R",OR(MOD(AL$7-(Setup!$B$6+$F17)+($D17+$E17)*1000,($D17+$E17))=$D17,MOD(AL$7-(Setup!$B$6+$F17)+($D17+$E17)*1000,($D17+$E17))=($D17+$E17)-1)),"T","R"))))</f>
      </c>
      <c r="AM17" s="24">
        <f>IF($A17="","",IF(AND(Setup!$B$9="Mark as travel",OR(MOD(AM$7-(Setup!$B$6+$F17)+($D17+$E17)*1000,($D17+$E17))=0,MOD(AM$7-(Setup!$B$6+$F17)+($D17+$E17)*1000,($D17+$E17))=$D17-1)),"T",IF(MOD(AM$7-(Setup!$B$6+$F17)+($D17+$E17)*1000,($D17+$E17))&lt;$D17,IF(MOD(AM$7-(Setup!$B$6+$F17)+($D17+$E17)*1000,($D17+$E17))&lt;Setup!$B$11,"D","N"),IF(AND(Setup!$B$9="Take from R&amp;R",OR(MOD(AM$7-(Setup!$B$6+$F17)+($D17+$E17)*1000,($D17+$E17))=$D17,MOD(AM$7-(Setup!$B$6+$F17)+($D17+$E17)*1000,($D17+$E17))=($D17+$E17)-1)),"T","R"))))</f>
      </c>
      <c r="AN17" s="24">
        <f>IF($A17="","",IF(AND(Setup!$B$9="Mark as travel",OR(MOD(AN$7-(Setup!$B$6+$F17)+($D17+$E17)*1000,($D17+$E17))=0,MOD(AN$7-(Setup!$B$6+$F17)+($D17+$E17)*1000,($D17+$E17))=$D17-1)),"T",IF(MOD(AN$7-(Setup!$B$6+$F17)+($D17+$E17)*1000,($D17+$E17))&lt;$D17,IF(MOD(AN$7-(Setup!$B$6+$F17)+($D17+$E17)*1000,($D17+$E17))&lt;Setup!$B$11,"D","N"),IF(AND(Setup!$B$9="Take from R&amp;R",OR(MOD(AN$7-(Setup!$B$6+$F17)+($D17+$E17)*1000,($D17+$E17))=$D17,MOD(AN$7-(Setup!$B$6+$F17)+($D17+$E17)*1000,($D17+$E17))=($D17+$E17)-1)),"T","R"))))</f>
      </c>
      <c r="AO17" s="24">
        <f>IF($A17="","",IF(AND(Setup!$B$9="Mark as travel",OR(MOD(AO$7-(Setup!$B$6+$F17)+($D17+$E17)*1000,($D17+$E17))=0,MOD(AO$7-(Setup!$B$6+$F17)+($D17+$E17)*1000,($D17+$E17))=$D17-1)),"T",IF(MOD(AO$7-(Setup!$B$6+$F17)+($D17+$E17)*1000,($D17+$E17))&lt;$D17,IF(MOD(AO$7-(Setup!$B$6+$F17)+($D17+$E17)*1000,($D17+$E17))&lt;Setup!$B$11,"D","N"),IF(AND(Setup!$B$9="Take from R&amp;R",OR(MOD(AO$7-(Setup!$B$6+$F17)+($D17+$E17)*1000,($D17+$E17))=$D17,MOD(AO$7-(Setup!$B$6+$F17)+($D17+$E17)*1000,($D17+$E17))=($D17+$E17)-1)),"T","R"))))</f>
      </c>
      <c r="AP17" s="24">
        <f>IF($A17="","",IF(AND(Setup!$B$9="Mark as travel",OR(MOD(AP$7-(Setup!$B$6+$F17)+($D17+$E17)*1000,($D17+$E17))=0,MOD(AP$7-(Setup!$B$6+$F17)+($D17+$E17)*1000,($D17+$E17))=$D17-1)),"T",IF(MOD(AP$7-(Setup!$B$6+$F17)+($D17+$E17)*1000,($D17+$E17))&lt;$D17,IF(MOD(AP$7-(Setup!$B$6+$F17)+($D17+$E17)*1000,($D17+$E17))&lt;Setup!$B$11,"D","N"),IF(AND(Setup!$B$9="Take from R&amp;R",OR(MOD(AP$7-(Setup!$B$6+$F17)+($D17+$E17)*1000,($D17+$E17))=$D17,MOD(AP$7-(Setup!$B$6+$F17)+($D17+$E17)*1000,($D17+$E17))=($D17+$E17)-1)),"T","R"))))</f>
      </c>
      <c r="AQ17" s="24">
        <f>IF($A17="","",IF(AND(Setup!$B$9="Mark as travel",OR(MOD(AQ$7-(Setup!$B$6+$F17)+($D17+$E17)*1000,($D17+$E17))=0,MOD(AQ$7-(Setup!$B$6+$F17)+($D17+$E17)*1000,($D17+$E17))=$D17-1)),"T",IF(MOD(AQ$7-(Setup!$B$6+$F17)+($D17+$E17)*1000,($D17+$E17))&lt;$D17,IF(MOD(AQ$7-(Setup!$B$6+$F17)+($D17+$E17)*1000,($D17+$E17))&lt;Setup!$B$11,"D","N"),IF(AND(Setup!$B$9="Take from R&amp;R",OR(MOD(AQ$7-(Setup!$B$6+$F17)+($D17+$E17)*1000,($D17+$E17))=$D17,MOD(AQ$7-(Setup!$B$6+$F17)+($D17+$E17)*1000,($D17+$E17))=($D17+$E17)-1)),"T","R"))))</f>
      </c>
      <c r="AR17" s="24">
        <f>IF($A17="","",IF(AND(Setup!$B$9="Mark as travel",OR(MOD(AR$7-(Setup!$B$6+$F17)+($D17+$E17)*1000,($D17+$E17))=0,MOD(AR$7-(Setup!$B$6+$F17)+($D17+$E17)*1000,($D17+$E17))=$D17-1)),"T",IF(MOD(AR$7-(Setup!$B$6+$F17)+($D17+$E17)*1000,($D17+$E17))&lt;$D17,IF(MOD(AR$7-(Setup!$B$6+$F17)+($D17+$E17)*1000,($D17+$E17))&lt;Setup!$B$11,"D","N"),IF(AND(Setup!$B$9="Take from R&amp;R",OR(MOD(AR$7-(Setup!$B$6+$F17)+($D17+$E17)*1000,($D17+$E17))=$D17,MOD(AR$7-(Setup!$B$6+$F17)+($D17+$E17)*1000,($D17+$E17))=($D17+$E17)-1)),"T","R"))))</f>
      </c>
      <c r="AS17" s="24">
        <f>IF($A17="","",IF(AND(Setup!$B$9="Mark as travel",OR(MOD(AS$7-(Setup!$B$6+$F17)+($D17+$E17)*1000,($D17+$E17))=0,MOD(AS$7-(Setup!$B$6+$F17)+($D17+$E17)*1000,($D17+$E17))=$D17-1)),"T",IF(MOD(AS$7-(Setup!$B$6+$F17)+($D17+$E17)*1000,($D17+$E17))&lt;$D17,IF(MOD(AS$7-(Setup!$B$6+$F17)+($D17+$E17)*1000,($D17+$E17))&lt;Setup!$B$11,"D","N"),IF(AND(Setup!$B$9="Take from R&amp;R",OR(MOD(AS$7-(Setup!$B$6+$F17)+($D17+$E17)*1000,($D17+$E17))=$D17,MOD(AS$7-(Setup!$B$6+$F17)+($D17+$E17)*1000,($D17+$E17))=($D17+$E17)-1)),"T","R"))))</f>
      </c>
      <c r="AT17" s="24">
        <f>IF($A17="","",IF(AND(Setup!$B$9="Mark as travel",OR(MOD(AT$7-(Setup!$B$6+$F17)+($D17+$E17)*1000,($D17+$E17))=0,MOD(AT$7-(Setup!$B$6+$F17)+($D17+$E17)*1000,($D17+$E17))=$D17-1)),"T",IF(MOD(AT$7-(Setup!$B$6+$F17)+($D17+$E17)*1000,($D17+$E17))&lt;$D17,IF(MOD(AT$7-(Setup!$B$6+$F17)+($D17+$E17)*1000,($D17+$E17))&lt;Setup!$B$11,"D","N"),IF(AND(Setup!$B$9="Take from R&amp;R",OR(MOD(AT$7-(Setup!$B$6+$F17)+($D17+$E17)*1000,($D17+$E17))=$D17,MOD(AT$7-(Setup!$B$6+$F17)+($D17+$E17)*1000,($D17+$E17))=($D17+$E17)-1)),"T","R"))))</f>
      </c>
      <c r="AU17" s="24">
        <f>IF($A17="","",IF(AND(Setup!$B$9="Mark as travel",OR(MOD(AU$7-(Setup!$B$6+$F17)+($D17+$E17)*1000,($D17+$E17))=0,MOD(AU$7-(Setup!$B$6+$F17)+($D17+$E17)*1000,($D17+$E17))=$D17-1)),"T",IF(MOD(AU$7-(Setup!$B$6+$F17)+($D17+$E17)*1000,($D17+$E17))&lt;$D17,IF(MOD(AU$7-(Setup!$B$6+$F17)+($D17+$E17)*1000,($D17+$E17))&lt;Setup!$B$11,"D","N"),IF(AND(Setup!$B$9="Take from R&amp;R",OR(MOD(AU$7-(Setup!$B$6+$F17)+($D17+$E17)*1000,($D17+$E17))=$D17,MOD(AU$7-(Setup!$B$6+$F17)+($D17+$E17)*1000,($D17+$E17))=($D17+$E17)-1)),"T","R"))))</f>
      </c>
      <c r="AV17" s="24">
        <f>IF($A17="","",IF(AND(Setup!$B$9="Mark as travel",OR(MOD(AV$7-(Setup!$B$6+$F17)+($D17+$E17)*1000,($D17+$E17))=0,MOD(AV$7-(Setup!$B$6+$F17)+($D17+$E17)*1000,($D17+$E17))=$D17-1)),"T",IF(MOD(AV$7-(Setup!$B$6+$F17)+($D17+$E17)*1000,($D17+$E17))&lt;$D17,IF(MOD(AV$7-(Setup!$B$6+$F17)+($D17+$E17)*1000,($D17+$E17))&lt;Setup!$B$11,"D","N"),IF(AND(Setup!$B$9="Take from R&amp;R",OR(MOD(AV$7-(Setup!$B$6+$F17)+($D17+$E17)*1000,($D17+$E17))=$D17,MOD(AV$7-(Setup!$B$6+$F17)+($D17+$E17)*1000,($D17+$E17))=($D17+$E17)-1)),"T","R"))))</f>
      </c>
      <c r="AW17" s="24">
        <f>IF($A17="","",IF(AND(Setup!$B$9="Mark as travel",OR(MOD(AW$7-(Setup!$B$6+$F17)+($D17+$E17)*1000,($D17+$E17))=0,MOD(AW$7-(Setup!$B$6+$F17)+($D17+$E17)*1000,($D17+$E17))=$D17-1)),"T",IF(MOD(AW$7-(Setup!$B$6+$F17)+($D17+$E17)*1000,($D17+$E17))&lt;$D17,IF(MOD(AW$7-(Setup!$B$6+$F17)+($D17+$E17)*1000,($D17+$E17))&lt;Setup!$B$11,"D","N"),IF(AND(Setup!$B$9="Take from R&amp;R",OR(MOD(AW$7-(Setup!$B$6+$F17)+($D17+$E17)*1000,($D17+$E17))=$D17,MOD(AW$7-(Setup!$B$6+$F17)+($D17+$E17)*1000,($D17+$E17))=($D17+$E17)-1)),"T","R"))))</f>
      </c>
      <c r="AX17" s="24">
        <f>IF($A17="","",IF(AND(Setup!$B$9="Mark as travel",OR(MOD(AX$7-(Setup!$B$6+$F17)+($D17+$E17)*1000,($D17+$E17))=0,MOD(AX$7-(Setup!$B$6+$F17)+($D17+$E17)*1000,($D17+$E17))=$D17-1)),"T",IF(MOD(AX$7-(Setup!$B$6+$F17)+($D17+$E17)*1000,($D17+$E17))&lt;$D17,IF(MOD(AX$7-(Setup!$B$6+$F17)+($D17+$E17)*1000,($D17+$E17))&lt;Setup!$B$11,"D","N"),IF(AND(Setup!$B$9="Take from R&amp;R",OR(MOD(AX$7-(Setup!$B$6+$F17)+($D17+$E17)*1000,($D17+$E17))=$D17,MOD(AX$7-(Setup!$B$6+$F17)+($D17+$E17)*1000,($D17+$E17))=($D17+$E17)-1)),"T","R"))))</f>
      </c>
      <c r="AY17" s="24">
        <f>IF($A17="","",IF(AND(Setup!$B$9="Mark as travel",OR(MOD(AY$7-(Setup!$B$6+$F17)+($D17+$E17)*1000,($D17+$E17))=0,MOD(AY$7-(Setup!$B$6+$F17)+($D17+$E17)*1000,($D17+$E17))=$D17-1)),"T",IF(MOD(AY$7-(Setup!$B$6+$F17)+($D17+$E17)*1000,($D17+$E17))&lt;$D17,IF(MOD(AY$7-(Setup!$B$6+$F17)+($D17+$E17)*1000,($D17+$E17))&lt;Setup!$B$11,"D","N"),IF(AND(Setup!$B$9="Take from R&amp;R",OR(MOD(AY$7-(Setup!$B$6+$F17)+($D17+$E17)*1000,($D17+$E17))=$D17,MOD(AY$7-(Setup!$B$6+$F17)+($D17+$E17)*1000,($D17+$E17))=($D17+$E17)-1)),"T","R"))))</f>
      </c>
      <c r="AZ17" s="24">
        <f>IF($A17="","",IF(AND(Setup!$B$9="Mark as travel",OR(MOD(AZ$7-(Setup!$B$6+$F17)+($D17+$E17)*1000,($D17+$E17))=0,MOD(AZ$7-(Setup!$B$6+$F17)+($D17+$E17)*1000,($D17+$E17))=$D17-1)),"T",IF(MOD(AZ$7-(Setup!$B$6+$F17)+($D17+$E17)*1000,($D17+$E17))&lt;$D17,IF(MOD(AZ$7-(Setup!$B$6+$F17)+($D17+$E17)*1000,($D17+$E17))&lt;Setup!$B$11,"D","N"),IF(AND(Setup!$B$9="Take from R&amp;R",OR(MOD(AZ$7-(Setup!$B$6+$F17)+($D17+$E17)*1000,($D17+$E17))=$D17,MOD(AZ$7-(Setup!$B$6+$F17)+($D17+$E17)*1000,($D17+$E17))=($D17+$E17)-1)),"T","R"))))</f>
      </c>
      <c r="BA17" s="24">
        <f>IF($A17="","",IF(AND(Setup!$B$9="Mark as travel",OR(MOD(BA$7-(Setup!$B$6+$F17)+($D17+$E17)*1000,($D17+$E17))=0,MOD(BA$7-(Setup!$B$6+$F17)+($D17+$E17)*1000,($D17+$E17))=$D17-1)),"T",IF(MOD(BA$7-(Setup!$B$6+$F17)+($D17+$E17)*1000,($D17+$E17))&lt;$D17,IF(MOD(BA$7-(Setup!$B$6+$F17)+($D17+$E17)*1000,($D17+$E17))&lt;Setup!$B$11,"D","N"),IF(AND(Setup!$B$9="Take from R&amp;R",OR(MOD(BA$7-(Setup!$B$6+$F17)+($D17+$E17)*1000,($D17+$E17))=$D17,MOD(BA$7-(Setup!$B$6+$F17)+($D17+$E17)*1000,($D17+$E17))=($D17+$E17)-1)),"T","R"))))</f>
      </c>
      <c r="BB17" s="24">
        <f>IF($A17="","",IF(AND(Setup!$B$9="Mark as travel",OR(MOD(BB$7-(Setup!$B$6+$F17)+($D17+$E17)*1000,($D17+$E17))=0,MOD(BB$7-(Setup!$B$6+$F17)+($D17+$E17)*1000,($D17+$E17))=$D17-1)),"T",IF(MOD(BB$7-(Setup!$B$6+$F17)+($D17+$E17)*1000,($D17+$E17))&lt;$D17,IF(MOD(BB$7-(Setup!$B$6+$F17)+($D17+$E17)*1000,($D17+$E17))&lt;Setup!$B$11,"D","N"),IF(AND(Setup!$B$9="Take from R&amp;R",OR(MOD(BB$7-(Setup!$B$6+$F17)+($D17+$E17)*1000,($D17+$E17))=$D17,MOD(BB$7-(Setup!$B$6+$F17)+($D17+$E17)*1000,($D17+$E17))=($D17+$E17)-1)),"T","R"))))</f>
      </c>
      <c r="BC17" s="24">
        <f>IF($A17="","",IF(AND(Setup!$B$9="Mark as travel",OR(MOD(BC$7-(Setup!$B$6+$F17)+($D17+$E17)*1000,($D17+$E17))=0,MOD(BC$7-(Setup!$B$6+$F17)+($D17+$E17)*1000,($D17+$E17))=$D17-1)),"T",IF(MOD(BC$7-(Setup!$B$6+$F17)+($D17+$E17)*1000,($D17+$E17))&lt;$D17,IF(MOD(BC$7-(Setup!$B$6+$F17)+($D17+$E17)*1000,($D17+$E17))&lt;Setup!$B$11,"D","N"),IF(AND(Setup!$B$9="Take from R&amp;R",OR(MOD(BC$7-(Setup!$B$6+$F17)+($D17+$E17)*1000,($D17+$E17))=$D17,MOD(BC$7-(Setup!$B$6+$F17)+($D17+$E17)*1000,($D17+$E17))=($D17+$E17)-1)),"T","R"))))</f>
      </c>
      <c r="BD17" s="24">
        <f>IF($A17="","",IF(AND(Setup!$B$9="Mark as travel",OR(MOD(BD$7-(Setup!$B$6+$F17)+($D17+$E17)*1000,($D17+$E17))=0,MOD(BD$7-(Setup!$B$6+$F17)+($D17+$E17)*1000,($D17+$E17))=$D17-1)),"T",IF(MOD(BD$7-(Setup!$B$6+$F17)+($D17+$E17)*1000,($D17+$E17))&lt;$D17,IF(MOD(BD$7-(Setup!$B$6+$F17)+($D17+$E17)*1000,($D17+$E17))&lt;Setup!$B$11,"D","N"),IF(AND(Setup!$B$9="Take from R&amp;R",OR(MOD(BD$7-(Setup!$B$6+$F17)+($D17+$E17)*1000,($D17+$E17))=$D17,MOD(BD$7-(Setup!$B$6+$F17)+($D17+$E17)*1000,($D17+$E17))=($D17+$E17)-1)),"T","R"))))</f>
      </c>
      <c r="BE17" s="24">
        <f>IF($A17="","",IF(AND(Setup!$B$9="Mark as travel",OR(MOD(BE$7-(Setup!$B$6+$F17)+($D17+$E17)*1000,($D17+$E17))=0,MOD(BE$7-(Setup!$B$6+$F17)+($D17+$E17)*1000,($D17+$E17))=$D17-1)),"T",IF(MOD(BE$7-(Setup!$B$6+$F17)+($D17+$E17)*1000,($D17+$E17))&lt;$D17,IF(MOD(BE$7-(Setup!$B$6+$F17)+($D17+$E17)*1000,($D17+$E17))&lt;Setup!$B$11,"D","N"),IF(AND(Setup!$B$9="Take from R&amp;R",OR(MOD(BE$7-(Setup!$B$6+$F17)+($D17+$E17)*1000,($D17+$E17))=$D17,MOD(BE$7-(Setup!$B$6+$F17)+($D17+$E17)*1000,($D17+$E17))=($D17+$E17)-1)),"T","R"))))</f>
      </c>
      <c r="BF17" s="24">
        <f>IF($A17="","",IF(AND(Setup!$B$9="Mark as travel",OR(MOD(BF$7-(Setup!$B$6+$F17)+($D17+$E17)*1000,($D17+$E17))=0,MOD(BF$7-(Setup!$B$6+$F17)+($D17+$E17)*1000,($D17+$E17))=$D17-1)),"T",IF(MOD(BF$7-(Setup!$B$6+$F17)+($D17+$E17)*1000,($D17+$E17))&lt;$D17,IF(MOD(BF$7-(Setup!$B$6+$F17)+($D17+$E17)*1000,($D17+$E17))&lt;Setup!$B$11,"D","N"),IF(AND(Setup!$B$9="Take from R&amp;R",OR(MOD(BF$7-(Setup!$B$6+$F17)+($D17+$E17)*1000,($D17+$E17))=$D17,MOD(BF$7-(Setup!$B$6+$F17)+($D17+$E17)*1000,($D17+$E17))=($D17+$E17)-1)),"T","R"))))</f>
      </c>
      <c r="BG17" s="24">
        <f>IF($A17="","",IF(AND(Setup!$B$9="Mark as travel",OR(MOD(BG$7-(Setup!$B$6+$F17)+($D17+$E17)*1000,($D17+$E17))=0,MOD(BG$7-(Setup!$B$6+$F17)+($D17+$E17)*1000,($D17+$E17))=$D17-1)),"T",IF(MOD(BG$7-(Setup!$B$6+$F17)+($D17+$E17)*1000,($D17+$E17))&lt;$D17,IF(MOD(BG$7-(Setup!$B$6+$F17)+($D17+$E17)*1000,($D17+$E17))&lt;Setup!$B$11,"D","N"),IF(AND(Setup!$B$9="Take from R&amp;R",OR(MOD(BG$7-(Setup!$B$6+$F17)+($D17+$E17)*1000,($D17+$E17))=$D17,MOD(BG$7-(Setup!$B$6+$F17)+($D17+$E17)*1000,($D17+$E17))=($D17+$E17)-1)),"T","R"))))</f>
      </c>
      <c r="BH17" s="24">
        <f>IF($A17="","",IF(AND(Setup!$B$9="Mark as travel",OR(MOD(BH$7-(Setup!$B$6+$F17)+($D17+$E17)*1000,($D17+$E17))=0,MOD(BH$7-(Setup!$B$6+$F17)+($D17+$E17)*1000,($D17+$E17))=$D17-1)),"T",IF(MOD(BH$7-(Setup!$B$6+$F17)+($D17+$E17)*1000,($D17+$E17))&lt;$D17,IF(MOD(BH$7-(Setup!$B$6+$F17)+($D17+$E17)*1000,($D17+$E17))&lt;Setup!$B$11,"D","N"),IF(AND(Setup!$B$9="Take from R&amp;R",OR(MOD(BH$7-(Setup!$B$6+$F17)+($D17+$E17)*1000,($D17+$E17))=$D17,MOD(BH$7-(Setup!$B$6+$F17)+($D17+$E17)*1000,($D17+$E17))=($D17+$E17)-1)),"T","R"))))</f>
      </c>
      <c r="BI17" s="24">
        <f>IF($A17="","",IF(AND(Setup!$B$9="Mark as travel",OR(MOD(BI$7-(Setup!$B$6+$F17)+($D17+$E17)*1000,($D17+$E17))=0,MOD(BI$7-(Setup!$B$6+$F17)+($D17+$E17)*1000,($D17+$E17))=$D17-1)),"T",IF(MOD(BI$7-(Setup!$B$6+$F17)+($D17+$E17)*1000,($D17+$E17))&lt;$D17,IF(MOD(BI$7-(Setup!$B$6+$F17)+($D17+$E17)*1000,($D17+$E17))&lt;Setup!$B$11,"D","N"),IF(AND(Setup!$B$9="Take from R&amp;R",OR(MOD(BI$7-(Setup!$B$6+$F17)+($D17+$E17)*1000,($D17+$E17))=$D17,MOD(BI$7-(Setup!$B$6+$F17)+($D17+$E17)*1000,($D17+$E17))=($D17+$E17)-1)),"T","R"))))</f>
      </c>
      <c r="BJ17" s="24">
        <f>IF($A17="","",IF(AND(Setup!$B$9="Mark as travel",OR(MOD(BJ$7-(Setup!$B$6+$F17)+($D17+$E17)*1000,($D17+$E17))=0,MOD(BJ$7-(Setup!$B$6+$F17)+($D17+$E17)*1000,($D17+$E17))=$D17-1)),"T",IF(MOD(BJ$7-(Setup!$B$6+$F17)+($D17+$E17)*1000,($D17+$E17))&lt;$D17,IF(MOD(BJ$7-(Setup!$B$6+$F17)+($D17+$E17)*1000,($D17+$E17))&lt;Setup!$B$11,"D","N"),IF(AND(Setup!$B$9="Take from R&amp;R",OR(MOD(BJ$7-(Setup!$B$6+$F17)+($D17+$E17)*1000,($D17+$E17))=$D17,MOD(BJ$7-(Setup!$B$6+$F17)+($D17+$E17)*1000,($D17+$E17))=($D17+$E17)-1)),"T","R"))))</f>
      </c>
    </row>
    <row r="18" spans="1:62" x14ac:dyDescent="0.25">
      <c r="A18" s="31"/>
      <c r="B18" s="31"/>
      <c r="C18" s="31"/>
      <c r="D18" s="14">
        <f>IF($A18="","",IF(OR($C18="",$C18="Same as Setup"),Setup!$B$15,INDEX(Setup!$B$21:$B$29,MATCH($C18,Setup!$A$21:$A$29,0))))</f>
      </c>
      <c r="E18" s="14">
        <f>IF($A18="","",IF(OR($C18="",$C18="Same as Setup"),Setup!$B$16,INDEX(Setup!$C$21:$C$29,MATCH($C18,Setup!$A$21:$A$29,0))))</f>
      </c>
      <c r="F18" s="5"/>
      <c r="G18" s="24">
        <f>IF($A18="","",IF(AND(Setup!$B$9="Mark as travel",OR(MOD(G$7-(Setup!$B$6+$F18)+($D18+$E18)*1000,($D18+$E18))=0,MOD(G$7-(Setup!$B$6+$F18)+($D18+$E18)*1000,($D18+$E18))=$D18-1)),"T",IF(MOD(G$7-(Setup!$B$6+$F18)+($D18+$E18)*1000,($D18+$E18))&lt;$D18,IF(MOD(G$7-(Setup!$B$6+$F18)+($D18+$E18)*1000,($D18+$E18))&lt;Setup!$B$11,"D","N"),IF(AND(Setup!$B$9="Take from R&amp;R",OR(MOD(G$7-(Setup!$B$6+$F18)+($D18+$E18)*1000,($D18+$E18))=$D18,MOD(G$7-(Setup!$B$6+$F18)+($D18+$E18)*1000,($D18+$E18))=($D18+$E18)-1)),"T","R"))))</f>
      </c>
      <c r="H18" s="24">
        <f>IF($A18="","",IF(AND(Setup!$B$9="Mark as travel",OR(MOD(H$7-(Setup!$B$6+$F18)+($D18+$E18)*1000,($D18+$E18))=0,MOD(H$7-(Setup!$B$6+$F18)+($D18+$E18)*1000,($D18+$E18))=$D18-1)),"T",IF(MOD(H$7-(Setup!$B$6+$F18)+($D18+$E18)*1000,($D18+$E18))&lt;$D18,IF(MOD(H$7-(Setup!$B$6+$F18)+($D18+$E18)*1000,($D18+$E18))&lt;Setup!$B$11,"D","N"),IF(AND(Setup!$B$9="Take from R&amp;R",OR(MOD(H$7-(Setup!$B$6+$F18)+($D18+$E18)*1000,($D18+$E18))=$D18,MOD(H$7-(Setup!$B$6+$F18)+($D18+$E18)*1000,($D18+$E18))=($D18+$E18)-1)),"T","R"))))</f>
      </c>
      <c r="I18" s="24">
        <f>IF($A18="","",IF(AND(Setup!$B$9="Mark as travel",OR(MOD(I$7-(Setup!$B$6+$F18)+($D18+$E18)*1000,($D18+$E18))=0,MOD(I$7-(Setup!$B$6+$F18)+($D18+$E18)*1000,($D18+$E18))=$D18-1)),"T",IF(MOD(I$7-(Setup!$B$6+$F18)+($D18+$E18)*1000,($D18+$E18))&lt;$D18,IF(MOD(I$7-(Setup!$B$6+$F18)+($D18+$E18)*1000,($D18+$E18))&lt;Setup!$B$11,"D","N"),IF(AND(Setup!$B$9="Take from R&amp;R",OR(MOD(I$7-(Setup!$B$6+$F18)+($D18+$E18)*1000,($D18+$E18))=$D18,MOD(I$7-(Setup!$B$6+$F18)+($D18+$E18)*1000,($D18+$E18))=($D18+$E18)-1)),"T","R"))))</f>
      </c>
      <c r="J18" s="24">
        <f>IF($A18="","",IF(AND(Setup!$B$9="Mark as travel",OR(MOD(J$7-(Setup!$B$6+$F18)+($D18+$E18)*1000,($D18+$E18))=0,MOD(J$7-(Setup!$B$6+$F18)+($D18+$E18)*1000,($D18+$E18))=$D18-1)),"T",IF(MOD(J$7-(Setup!$B$6+$F18)+($D18+$E18)*1000,($D18+$E18))&lt;$D18,IF(MOD(J$7-(Setup!$B$6+$F18)+($D18+$E18)*1000,($D18+$E18))&lt;Setup!$B$11,"D","N"),IF(AND(Setup!$B$9="Take from R&amp;R",OR(MOD(J$7-(Setup!$B$6+$F18)+($D18+$E18)*1000,($D18+$E18))=$D18,MOD(J$7-(Setup!$B$6+$F18)+($D18+$E18)*1000,($D18+$E18))=($D18+$E18)-1)),"T","R"))))</f>
      </c>
      <c r="K18" s="24">
        <f>IF($A18="","",IF(AND(Setup!$B$9="Mark as travel",OR(MOD(K$7-(Setup!$B$6+$F18)+($D18+$E18)*1000,($D18+$E18))=0,MOD(K$7-(Setup!$B$6+$F18)+($D18+$E18)*1000,($D18+$E18))=$D18-1)),"T",IF(MOD(K$7-(Setup!$B$6+$F18)+($D18+$E18)*1000,($D18+$E18))&lt;$D18,IF(MOD(K$7-(Setup!$B$6+$F18)+($D18+$E18)*1000,($D18+$E18))&lt;Setup!$B$11,"D","N"),IF(AND(Setup!$B$9="Take from R&amp;R",OR(MOD(K$7-(Setup!$B$6+$F18)+($D18+$E18)*1000,($D18+$E18))=$D18,MOD(K$7-(Setup!$B$6+$F18)+($D18+$E18)*1000,($D18+$E18))=($D18+$E18)-1)),"T","R"))))</f>
      </c>
      <c r="L18" s="24">
        <f>IF($A18="","",IF(AND(Setup!$B$9="Mark as travel",OR(MOD(L$7-(Setup!$B$6+$F18)+($D18+$E18)*1000,($D18+$E18))=0,MOD(L$7-(Setup!$B$6+$F18)+($D18+$E18)*1000,($D18+$E18))=$D18-1)),"T",IF(MOD(L$7-(Setup!$B$6+$F18)+($D18+$E18)*1000,($D18+$E18))&lt;$D18,IF(MOD(L$7-(Setup!$B$6+$F18)+($D18+$E18)*1000,($D18+$E18))&lt;Setup!$B$11,"D","N"),IF(AND(Setup!$B$9="Take from R&amp;R",OR(MOD(L$7-(Setup!$B$6+$F18)+($D18+$E18)*1000,($D18+$E18))=$D18,MOD(L$7-(Setup!$B$6+$F18)+($D18+$E18)*1000,($D18+$E18))=($D18+$E18)-1)),"T","R"))))</f>
      </c>
      <c r="M18" s="24">
        <f>IF($A18="","",IF(AND(Setup!$B$9="Mark as travel",OR(MOD(M$7-(Setup!$B$6+$F18)+($D18+$E18)*1000,($D18+$E18))=0,MOD(M$7-(Setup!$B$6+$F18)+($D18+$E18)*1000,($D18+$E18))=$D18-1)),"T",IF(MOD(M$7-(Setup!$B$6+$F18)+($D18+$E18)*1000,($D18+$E18))&lt;$D18,IF(MOD(M$7-(Setup!$B$6+$F18)+($D18+$E18)*1000,($D18+$E18))&lt;Setup!$B$11,"D","N"),IF(AND(Setup!$B$9="Take from R&amp;R",OR(MOD(M$7-(Setup!$B$6+$F18)+($D18+$E18)*1000,($D18+$E18))=$D18,MOD(M$7-(Setup!$B$6+$F18)+($D18+$E18)*1000,($D18+$E18))=($D18+$E18)-1)),"T","R"))))</f>
      </c>
      <c r="N18" s="24">
        <f>IF($A18="","",IF(AND(Setup!$B$9="Mark as travel",OR(MOD(N$7-(Setup!$B$6+$F18)+($D18+$E18)*1000,($D18+$E18))=0,MOD(N$7-(Setup!$B$6+$F18)+($D18+$E18)*1000,($D18+$E18))=$D18-1)),"T",IF(MOD(N$7-(Setup!$B$6+$F18)+($D18+$E18)*1000,($D18+$E18))&lt;$D18,IF(MOD(N$7-(Setup!$B$6+$F18)+($D18+$E18)*1000,($D18+$E18))&lt;Setup!$B$11,"D","N"),IF(AND(Setup!$B$9="Take from R&amp;R",OR(MOD(N$7-(Setup!$B$6+$F18)+($D18+$E18)*1000,($D18+$E18))=$D18,MOD(N$7-(Setup!$B$6+$F18)+($D18+$E18)*1000,($D18+$E18))=($D18+$E18)-1)),"T","R"))))</f>
      </c>
      <c r="O18" s="24">
        <f>IF($A18="","",IF(AND(Setup!$B$9="Mark as travel",OR(MOD(O$7-(Setup!$B$6+$F18)+($D18+$E18)*1000,($D18+$E18))=0,MOD(O$7-(Setup!$B$6+$F18)+($D18+$E18)*1000,($D18+$E18))=$D18-1)),"T",IF(MOD(O$7-(Setup!$B$6+$F18)+($D18+$E18)*1000,($D18+$E18))&lt;$D18,IF(MOD(O$7-(Setup!$B$6+$F18)+($D18+$E18)*1000,($D18+$E18))&lt;Setup!$B$11,"D","N"),IF(AND(Setup!$B$9="Take from R&amp;R",OR(MOD(O$7-(Setup!$B$6+$F18)+($D18+$E18)*1000,($D18+$E18))=$D18,MOD(O$7-(Setup!$B$6+$F18)+($D18+$E18)*1000,($D18+$E18))=($D18+$E18)-1)),"T","R"))))</f>
      </c>
      <c r="P18" s="24">
        <f>IF($A18="","",IF(AND(Setup!$B$9="Mark as travel",OR(MOD(P$7-(Setup!$B$6+$F18)+($D18+$E18)*1000,($D18+$E18))=0,MOD(P$7-(Setup!$B$6+$F18)+($D18+$E18)*1000,($D18+$E18))=$D18-1)),"T",IF(MOD(P$7-(Setup!$B$6+$F18)+($D18+$E18)*1000,($D18+$E18))&lt;$D18,IF(MOD(P$7-(Setup!$B$6+$F18)+($D18+$E18)*1000,($D18+$E18))&lt;Setup!$B$11,"D","N"),IF(AND(Setup!$B$9="Take from R&amp;R",OR(MOD(P$7-(Setup!$B$6+$F18)+($D18+$E18)*1000,($D18+$E18))=$D18,MOD(P$7-(Setup!$B$6+$F18)+($D18+$E18)*1000,($D18+$E18))=($D18+$E18)-1)),"T","R"))))</f>
      </c>
      <c r="Q18" s="24">
        <f>IF($A18="","",IF(AND(Setup!$B$9="Mark as travel",OR(MOD(Q$7-(Setup!$B$6+$F18)+($D18+$E18)*1000,($D18+$E18))=0,MOD(Q$7-(Setup!$B$6+$F18)+($D18+$E18)*1000,($D18+$E18))=$D18-1)),"T",IF(MOD(Q$7-(Setup!$B$6+$F18)+($D18+$E18)*1000,($D18+$E18))&lt;$D18,IF(MOD(Q$7-(Setup!$B$6+$F18)+($D18+$E18)*1000,($D18+$E18))&lt;Setup!$B$11,"D","N"),IF(AND(Setup!$B$9="Take from R&amp;R",OR(MOD(Q$7-(Setup!$B$6+$F18)+($D18+$E18)*1000,($D18+$E18))=$D18,MOD(Q$7-(Setup!$B$6+$F18)+($D18+$E18)*1000,($D18+$E18))=($D18+$E18)-1)),"T","R"))))</f>
      </c>
      <c r="R18" s="24">
        <f>IF($A18="","",IF(AND(Setup!$B$9="Mark as travel",OR(MOD(R$7-(Setup!$B$6+$F18)+($D18+$E18)*1000,($D18+$E18))=0,MOD(R$7-(Setup!$B$6+$F18)+($D18+$E18)*1000,($D18+$E18))=$D18-1)),"T",IF(MOD(R$7-(Setup!$B$6+$F18)+($D18+$E18)*1000,($D18+$E18))&lt;$D18,IF(MOD(R$7-(Setup!$B$6+$F18)+($D18+$E18)*1000,($D18+$E18))&lt;Setup!$B$11,"D","N"),IF(AND(Setup!$B$9="Take from R&amp;R",OR(MOD(R$7-(Setup!$B$6+$F18)+($D18+$E18)*1000,($D18+$E18))=$D18,MOD(R$7-(Setup!$B$6+$F18)+($D18+$E18)*1000,($D18+$E18))=($D18+$E18)-1)),"T","R"))))</f>
      </c>
      <c r="S18" s="24">
        <f>IF($A18="","",IF(AND(Setup!$B$9="Mark as travel",OR(MOD(S$7-(Setup!$B$6+$F18)+($D18+$E18)*1000,($D18+$E18))=0,MOD(S$7-(Setup!$B$6+$F18)+($D18+$E18)*1000,($D18+$E18))=$D18-1)),"T",IF(MOD(S$7-(Setup!$B$6+$F18)+($D18+$E18)*1000,($D18+$E18))&lt;$D18,IF(MOD(S$7-(Setup!$B$6+$F18)+($D18+$E18)*1000,($D18+$E18))&lt;Setup!$B$11,"D","N"),IF(AND(Setup!$B$9="Take from R&amp;R",OR(MOD(S$7-(Setup!$B$6+$F18)+($D18+$E18)*1000,($D18+$E18))=$D18,MOD(S$7-(Setup!$B$6+$F18)+($D18+$E18)*1000,($D18+$E18))=($D18+$E18)-1)),"T","R"))))</f>
      </c>
      <c r="T18" s="24">
        <f>IF($A18="","",IF(AND(Setup!$B$9="Mark as travel",OR(MOD(T$7-(Setup!$B$6+$F18)+($D18+$E18)*1000,($D18+$E18))=0,MOD(T$7-(Setup!$B$6+$F18)+($D18+$E18)*1000,($D18+$E18))=$D18-1)),"T",IF(MOD(T$7-(Setup!$B$6+$F18)+($D18+$E18)*1000,($D18+$E18))&lt;$D18,IF(MOD(T$7-(Setup!$B$6+$F18)+($D18+$E18)*1000,($D18+$E18))&lt;Setup!$B$11,"D","N"),IF(AND(Setup!$B$9="Take from R&amp;R",OR(MOD(T$7-(Setup!$B$6+$F18)+($D18+$E18)*1000,($D18+$E18))=$D18,MOD(T$7-(Setup!$B$6+$F18)+($D18+$E18)*1000,($D18+$E18))=($D18+$E18)-1)),"T","R"))))</f>
      </c>
      <c r="U18" s="24">
        <f>IF($A18="","",IF(AND(Setup!$B$9="Mark as travel",OR(MOD(U$7-(Setup!$B$6+$F18)+($D18+$E18)*1000,($D18+$E18))=0,MOD(U$7-(Setup!$B$6+$F18)+($D18+$E18)*1000,($D18+$E18))=$D18-1)),"T",IF(MOD(U$7-(Setup!$B$6+$F18)+($D18+$E18)*1000,($D18+$E18))&lt;$D18,IF(MOD(U$7-(Setup!$B$6+$F18)+($D18+$E18)*1000,($D18+$E18))&lt;Setup!$B$11,"D","N"),IF(AND(Setup!$B$9="Take from R&amp;R",OR(MOD(U$7-(Setup!$B$6+$F18)+($D18+$E18)*1000,($D18+$E18))=$D18,MOD(U$7-(Setup!$B$6+$F18)+($D18+$E18)*1000,($D18+$E18))=($D18+$E18)-1)),"T","R"))))</f>
      </c>
      <c r="V18" s="24">
        <f>IF($A18="","",IF(AND(Setup!$B$9="Mark as travel",OR(MOD(V$7-(Setup!$B$6+$F18)+($D18+$E18)*1000,($D18+$E18))=0,MOD(V$7-(Setup!$B$6+$F18)+($D18+$E18)*1000,($D18+$E18))=$D18-1)),"T",IF(MOD(V$7-(Setup!$B$6+$F18)+($D18+$E18)*1000,($D18+$E18))&lt;$D18,IF(MOD(V$7-(Setup!$B$6+$F18)+($D18+$E18)*1000,($D18+$E18))&lt;Setup!$B$11,"D","N"),IF(AND(Setup!$B$9="Take from R&amp;R",OR(MOD(V$7-(Setup!$B$6+$F18)+($D18+$E18)*1000,($D18+$E18))=$D18,MOD(V$7-(Setup!$B$6+$F18)+($D18+$E18)*1000,($D18+$E18))=($D18+$E18)-1)),"T","R"))))</f>
      </c>
      <c r="W18" s="24">
        <f>IF($A18="","",IF(AND(Setup!$B$9="Mark as travel",OR(MOD(W$7-(Setup!$B$6+$F18)+($D18+$E18)*1000,($D18+$E18))=0,MOD(W$7-(Setup!$B$6+$F18)+($D18+$E18)*1000,($D18+$E18))=$D18-1)),"T",IF(MOD(W$7-(Setup!$B$6+$F18)+($D18+$E18)*1000,($D18+$E18))&lt;$D18,IF(MOD(W$7-(Setup!$B$6+$F18)+($D18+$E18)*1000,($D18+$E18))&lt;Setup!$B$11,"D","N"),IF(AND(Setup!$B$9="Take from R&amp;R",OR(MOD(W$7-(Setup!$B$6+$F18)+($D18+$E18)*1000,($D18+$E18))=$D18,MOD(W$7-(Setup!$B$6+$F18)+($D18+$E18)*1000,($D18+$E18))=($D18+$E18)-1)),"T","R"))))</f>
      </c>
      <c r="X18" s="24">
        <f>IF($A18="","",IF(AND(Setup!$B$9="Mark as travel",OR(MOD(X$7-(Setup!$B$6+$F18)+($D18+$E18)*1000,($D18+$E18))=0,MOD(X$7-(Setup!$B$6+$F18)+($D18+$E18)*1000,($D18+$E18))=$D18-1)),"T",IF(MOD(X$7-(Setup!$B$6+$F18)+($D18+$E18)*1000,($D18+$E18))&lt;$D18,IF(MOD(X$7-(Setup!$B$6+$F18)+($D18+$E18)*1000,($D18+$E18))&lt;Setup!$B$11,"D","N"),IF(AND(Setup!$B$9="Take from R&amp;R",OR(MOD(X$7-(Setup!$B$6+$F18)+($D18+$E18)*1000,($D18+$E18))=$D18,MOD(X$7-(Setup!$B$6+$F18)+($D18+$E18)*1000,($D18+$E18))=($D18+$E18)-1)),"T","R"))))</f>
      </c>
      <c r="Y18" s="24">
        <f>IF($A18="","",IF(AND(Setup!$B$9="Mark as travel",OR(MOD(Y$7-(Setup!$B$6+$F18)+($D18+$E18)*1000,($D18+$E18))=0,MOD(Y$7-(Setup!$B$6+$F18)+($D18+$E18)*1000,($D18+$E18))=$D18-1)),"T",IF(MOD(Y$7-(Setup!$B$6+$F18)+($D18+$E18)*1000,($D18+$E18))&lt;$D18,IF(MOD(Y$7-(Setup!$B$6+$F18)+($D18+$E18)*1000,($D18+$E18))&lt;Setup!$B$11,"D","N"),IF(AND(Setup!$B$9="Take from R&amp;R",OR(MOD(Y$7-(Setup!$B$6+$F18)+($D18+$E18)*1000,($D18+$E18))=$D18,MOD(Y$7-(Setup!$B$6+$F18)+($D18+$E18)*1000,($D18+$E18))=($D18+$E18)-1)),"T","R"))))</f>
      </c>
      <c r="Z18" s="24">
        <f>IF($A18="","",IF(AND(Setup!$B$9="Mark as travel",OR(MOD(Z$7-(Setup!$B$6+$F18)+($D18+$E18)*1000,($D18+$E18))=0,MOD(Z$7-(Setup!$B$6+$F18)+($D18+$E18)*1000,($D18+$E18))=$D18-1)),"T",IF(MOD(Z$7-(Setup!$B$6+$F18)+($D18+$E18)*1000,($D18+$E18))&lt;$D18,IF(MOD(Z$7-(Setup!$B$6+$F18)+($D18+$E18)*1000,($D18+$E18))&lt;Setup!$B$11,"D","N"),IF(AND(Setup!$B$9="Take from R&amp;R",OR(MOD(Z$7-(Setup!$B$6+$F18)+($D18+$E18)*1000,($D18+$E18))=$D18,MOD(Z$7-(Setup!$B$6+$F18)+($D18+$E18)*1000,($D18+$E18))=($D18+$E18)-1)),"T","R"))))</f>
      </c>
      <c r="AA18" s="24">
        <f>IF($A18="","",IF(AND(Setup!$B$9="Mark as travel",OR(MOD(AA$7-(Setup!$B$6+$F18)+($D18+$E18)*1000,($D18+$E18))=0,MOD(AA$7-(Setup!$B$6+$F18)+($D18+$E18)*1000,($D18+$E18))=$D18-1)),"T",IF(MOD(AA$7-(Setup!$B$6+$F18)+($D18+$E18)*1000,($D18+$E18))&lt;$D18,IF(MOD(AA$7-(Setup!$B$6+$F18)+($D18+$E18)*1000,($D18+$E18))&lt;Setup!$B$11,"D","N"),IF(AND(Setup!$B$9="Take from R&amp;R",OR(MOD(AA$7-(Setup!$B$6+$F18)+($D18+$E18)*1000,($D18+$E18))=$D18,MOD(AA$7-(Setup!$B$6+$F18)+($D18+$E18)*1000,($D18+$E18))=($D18+$E18)-1)),"T","R"))))</f>
      </c>
      <c r="AB18" s="24">
        <f>IF($A18="","",IF(AND(Setup!$B$9="Mark as travel",OR(MOD(AB$7-(Setup!$B$6+$F18)+($D18+$E18)*1000,($D18+$E18))=0,MOD(AB$7-(Setup!$B$6+$F18)+($D18+$E18)*1000,($D18+$E18))=$D18-1)),"T",IF(MOD(AB$7-(Setup!$B$6+$F18)+($D18+$E18)*1000,($D18+$E18))&lt;$D18,IF(MOD(AB$7-(Setup!$B$6+$F18)+($D18+$E18)*1000,($D18+$E18))&lt;Setup!$B$11,"D","N"),IF(AND(Setup!$B$9="Take from R&amp;R",OR(MOD(AB$7-(Setup!$B$6+$F18)+($D18+$E18)*1000,($D18+$E18))=$D18,MOD(AB$7-(Setup!$B$6+$F18)+($D18+$E18)*1000,($D18+$E18))=($D18+$E18)-1)),"T","R"))))</f>
      </c>
      <c r="AC18" s="24">
        <f>IF($A18="","",IF(AND(Setup!$B$9="Mark as travel",OR(MOD(AC$7-(Setup!$B$6+$F18)+($D18+$E18)*1000,($D18+$E18))=0,MOD(AC$7-(Setup!$B$6+$F18)+($D18+$E18)*1000,($D18+$E18))=$D18-1)),"T",IF(MOD(AC$7-(Setup!$B$6+$F18)+($D18+$E18)*1000,($D18+$E18))&lt;$D18,IF(MOD(AC$7-(Setup!$B$6+$F18)+($D18+$E18)*1000,($D18+$E18))&lt;Setup!$B$11,"D","N"),IF(AND(Setup!$B$9="Take from R&amp;R",OR(MOD(AC$7-(Setup!$B$6+$F18)+($D18+$E18)*1000,($D18+$E18))=$D18,MOD(AC$7-(Setup!$B$6+$F18)+($D18+$E18)*1000,($D18+$E18))=($D18+$E18)-1)),"T","R"))))</f>
      </c>
      <c r="AD18" s="24">
        <f>IF($A18="","",IF(AND(Setup!$B$9="Mark as travel",OR(MOD(AD$7-(Setup!$B$6+$F18)+($D18+$E18)*1000,($D18+$E18))=0,MOD(AD$7-(Setup!$B$6+$F18)+($D18+$E18)*1000,($D18+$E18))=$D18-1)),"T",IF(MOD(AD$7-(Setup!$B$6+$F18)+($D18+$E18)*1000,($D18+$E18))&lt;$D18,IF(MOD(AD$7-(Setup!$B$6+$F18)+($D18+$E18)*1000,($D18+$E18))&lt;Setup!$B$11,"D","N"),IF(AND(Setup!$B$9="Take from R&amp;R",OR(MOD(AD$7-(Setup!$B$6+$F18)+($D18+$E18)*1000,($D18+$E18))=$D18,MOD(AD$7-(Setup!$B$6+$F18)+($D18+$E18)*1000,($D18+$E18))=($D18+$E18)-1)),"T","R"))))</f>
      </c>
      <c r="AE18" s="24">
        <f>IF($A18="","",IF(AND(Setup!$B$9="Mark as travel",OR(MOD(AE$7-(Setup!$B$6+$F18)+($D18+$E18)*1000,($D18+$E18))=0,MOD(AE$7-(Setup!$B$6+$F18)+($D18+$E18)*1000,($D18+$E18))=$D18-1)),"T",IF(MOD(AE$7-(Setup!$B$6+$F18)+($D18+$E18)*1000,($D18+$E18))&lt;$D18,IF(MOD(AE$7-(Setup!$B$6+$F18)+($D18+$E18)*1000,($D18+$E18))&lt;Setup!$B$11,"D","N"),IF(AND(Setup!$B$9="Take from R&amp;R",OR(MOD(AE$7-(Setup!$B$6+$F18)+($D18+$E18)*1000,($D18+$E18))=$D18,MOD(AE$7-(Setup!$B$6+$F18)+($D18+$E18)*1000,($D18+$E18))=($D18+$E18)-1)),"T","R"))))</f>
      </c>
      <c r="AF18" s="24">
        <f>IF($A18="","",IF(AND(Setup!$B$9="Mark as travel",OR(MOD(AF$7-(Setup!$B$6+$F18)+($D18+$E18)*1000,($D18+$E18))=0,MOD(AF$7-(Setup!$B$6+$F18)+($D18+$E18)*1000,($D18+$E18))=$D18-1)),"T",IF(MOD(AF$7-(Setup!$B$6+$F18)+($D18+$E18)*1000,($D18+$E18))&lt;$D18,IF(MOD(AF$7-(Setup!$B$6+$F18)+($D18+$E18)*1000,($D18+$E18))&lt;Setup!$B$11,"D","N"),IF(AND(Setup!$B$9="Take from R&amp;R",OR(MOD(AF$7-(Setup!$B$6+$F18)+($D18+$E18)*1000,($D18+$E18))=$D18,MOD(AF$7-(Setup!$B$6+$F18)+($D18+$E18)*1000,($D18+$E18))=($D18+$E18)-1)),"T","R"))))</f>
      </c>
      <c r="AG18" s="24">
        <f>IF($A18="","",IF(AND(Setup!$B$9="Mark as travel",OR(MOD(AG$7-(Setup!$B$6+$F18)+($D18+$E18)*1000,($D18+$E18))=0,MOD(AG$7-(Setup!$B$6+$F18)+($D18+$E18)*1000,($D18+$E18))=$D18-1)),"T",IF(MOD(AG$7-(Setup!$B$6+$F18)+($D18+$E18)*1000,($D18+$E18))&lt;$D18,IF(MOD(AG$7-(Setup!$B$6+$F18)+($D18+$E18)*1000,($D18+$E18))&lt;Setup!$B$11,"D","N"),IF(AND(Setup!$B$9="Take from R&amp;R",OR(MOD(AG$7-(Setup!$B$6+$F18)+($D18+$E18)*1000,($D18+$E18))=$D18,MOD(AG$7-(Setup!$B$6+$F18)+($D18+$E18)*1000,($D18+$E18))=($D18+$E18)-1)),"T","R"))))</f>
      </c>
      <c r="AH18" s="24">
        <f>IF($A18="","",IF(AND(Setup!$B$9="Mark as travel",OR(MOD(AH$7-(Setup!$B$6+$F18)+($D18+$E18)*1000,($D18+$E18))=0,MOD(AH$7-(Setup!$B$6+$F18)+($D18+$E18)*1000,($D18+$E18))=$D18-1)),"T",IF(MOD(AH$7-(Setup!$B$6+$F18)+($D18+$E18)*1000,($D18+$E18))&lt;$D18,IF(MOD(AH$7-(Setup!$B$6+$F18)+($D18+$E18)*1000,($D18+$E18))&lt;Setup!$B$11,"D","N"),IF(AND(Setup!$B$9="Take from R&amp;R",OR(MOD(AH$7-(Setup!$B$6+$F18)+($D18+$E18)*1000,($D18+$E18))=$D18,MOD(AH$7-(Setup!$B$6+$F18)+($D18+$E18)*1000,($D18+$E18))=($D18+$E18)-1)),"T","R"))))</f>
      </c>
      <c r="AI18" s="24">
        <f>IF($A18="","",IF(AND(Setup!$B$9="Mark as travel",OR(MOD(AI$7-(Setup!$B$6+$F18)+($D18+$E18)*1000,($D18+$E18))=0,MOD(AI$7-(Setup!$B$6+$F18)+($D18+$E18)*1000,($D18+$E18))=$D18-1)),"T",IF(MOD(AI$7-(Setup!$B$6+$F18)+($D18+$E18)*1000,($D18+$E18))&lt;$D18,IF(MOD(AI$7-(Setup!$B$6+$F18)+($D18+$E18)*1000,($D18+$E18))&lt;Setup!$B$11,"D","N"),IF(AND(Setup!$B$9="Take from R&amp;R",OR(MOD(AI$7-(Setup!$B$6+$F18)+($D18+$E18)*1000,($D18+$E18))=$D18,MOD(AI$7-(Setup!$B$6+$F18)+($D18+$E18)*1000,($D18+$E18))=($D18+$E18)-1)),"T","R"))))</f>
      </c>
      <c r="AJ18" s="24">
        <f>IF($A18="","",IF(AND(Setup!$B$9="Mark as travel",OR(MOD(AJ$7-(Setup!$B$6+$F18)+($D18+$E18)*1000,($D18+$E18))=0,MOD(AJ$7-(Setup!$B$6+$F18)+($D18+$E18)*1000,($D18+$E18))=$D18-1)),"T",IF(MOD(AJ$7-(Setup!$B$6+$F18)+($D18+$E18)*1000,($D18+$E18))&lt;$D18,IF(MOD(AJ$7-(Setup!$B$6+$F18)+($D18+$E18)*1000,($D18+$E18))&lt;Setup!$B$11,"D","N"),IF(AND(Setup!$B$9="Take from R&amp;R",OR(MOD(AJ$7-(Setup!$B$6+$F18)+($D18+$E18)*1000,($D18+$E18))=$D18,MOD(AJ$7-(Setup!$B$6+$F18)+($D18+$E18)*1000,($D18+$E18))=($D18+$E18)-1)),"T","R"))))</f>
      </c>
      <c r="AK18" s="24">
        <f>IF($A18="","",IF(AND(Setup!$B$9="Mark as travel",OR(MOD(AK$7-(Setup!$B$6+$F18)+($D18+$E18)*1000,($D18+$E18))=0,MOD(AK$7-(Setup!$B$6+$F18)+($D18+$E18)*1000,($D18+$E18))=$D18-1)),"T",IF(MOD(AK$7-(Setup!$B$6+$F18)+($D18+$E18)*1000,($D18+$E18))&lt;$D18,IF(MOD(AK$7-(Setup!$B$6+$F18)+($D18+$E18)*1000,($D18+$E18))&lt;Setup!$B$11,"D","N"),IF(AND(Setup!$B$9="Take from R&amp;R",OR(MOD(AK$7-(Setup!$B$6+$F18)+($D18+$E18)*1000,($D18+$E18))=$D18,MOD(AK$7-(Setup!$B$6+$F18)+($D18+$E18)*1000,($D18+$E18))=($D18+$E18)-1)),"T","R"))))</f>
      </c>
      <c r="AL18" s="24">
        <f>IF($A18="","",IF(AND(Setup!$B$9="Mark as travel",OR(MOD(AL$7-(Setup!$B$6+$F18)+($D18+$E18)*1000,($D18+$E18))=0,MOD(AL$7-(Setup!$B$6+$F18)+($D18+$E18)*1000,($D18+$E18))=$D18-1)),"T",IF(MOD(AL$7-(Setup!$B$6+$F18)+($D18+$E18)*1000,($D18+$E18))&lt;$D18,IF(MOD(AL$7-(Setup!$B$6+$F18)+($D18+$E18)*1000,($D18+$E18))&lt;Setup!$B$11,"D","N"),IF(AND(Setup!$B$9="Take from R&amp;R",OR(MOD(AL$7-(Setup!$B$6+$F18)+($D18+$E18)*1000,($D18+$E18))=$D18,MOD(AL$7-(Setup!$B$6+$F18)+($D18+$E18)*1000,($D18+$E18))=($D18+$E18)-1)),"T","R"))))</f>
      </c>
      <c r="AM18" s="24">
        <f>IF($A18="","",IF(AND(Setup!$B$9="Mark as travel",OR(MOD(AM$7-(Setup!$B$6+$F18)+($D18+$E18)*1000,($D18+$E18))=0,MOD(AM$7-(Setup!$B$6+$F18)+($D18+$E18)*1000,($D18+$E18))=$D18-1)),"T",IF(MOD(AM$7-(Setup!$B$6+$F18)+($D18+$E18)*1000,($D18+$E18))&lt;$D18,IF(MOD(AM$7-(Setup!$B$6+$F18)+($D18+$E18)*1000,($D18+$E18))&lt;Setup!$B$11,"D","N"),IF(AND(Setup!$B$9="Take from R&amp;R",OR(MOD(AM$7-(Setup!$B$6+$F18)+($D18+$E18)*1000,($D18+$E18))=$D18,MOD(AM$7-(Setup!$B$6+$F18)+($D18+$E18)*1000,($D18+$E18))=($D18+$E18)-1)),"T","R"))))</f>
      </c>
      <c r="AN18" s="24">
        <f>IF($A18="","",IF(AND(Setup!$B$9="Mark as travel",OR(MOD(AN$7-(Setup!$B$6+$F18)+($D18+$E18)*1000,($D18+$E18))=0,MOD(AN$7-(Setup!$B$6+$F18)+($D18+$E18)*1000,($D18+$E18))=$D18-1)),"T",IF(MOD(AN$7-(Setup!$B$6+$F18)+($D18+$E18)*1000,($D18+$E18))&lt;$D18,IF(MOD(AN$7-(Setup!$B$6+$F18)+($D18+$E18)*1000,($D18+$E18))&lt;Setup!$B$11,"D","N"),IF(AND(Setup!$B$9="Take from R&amp;R",OR(MOD(AN$7-(Setup!$B$6+$F18)+($D18+$E18)*1000,($D18+$E18))=$D18,MOD(AN$7-(Setup!$B$6+$F18)+($D18+$E18)*1000,($D18+$E18))=($D18+$E18)-1)),"T","R"))))</f>
      </c>
      <c r="AO18" s="24">
        <f>IF($A18="","",IF(AND(Setup!$B$9="Mark as travel",OR(MOD(AO$7-(Setup!$B$6+$F18)+($D18+$E18)*1000,($D18+$E18))=0,MOD(AO$7-(Setup!$B$6+$F18)+($D18+$E18)*1000,($D18+$E18))=$D18-1)),"T",IF(MOD(AO$7-(Setup!$B$6+$F18)+($D18+$E18)*1000,($D18+$E18))&lt;$D18,IF(MOD(AO$7-(Setup!$B$6+$F18)+($D18+$E18)*1000,($D18+$E18))&lt;Setup!$B$11,"D","N"),IF(AND(Setup!$B$9="Take from R&amp;R",OR(MOD(AO$7-(Setup!$B$6+$F18)+($D18+$E18)*1000,($D18+$E18))=$D18,MOD(AO$7-(Setup!$B$6+$F18)+($D18+$E18)*1000,($D18+$E18))=($D18+$E18)-1)),"T","R"))))</f>
      </c>
      <c r="AP18" s="24">
        <f>IF($A18="","",IF(AND(Setup!$B$9="Mark as travel",OR(MOD(AP$7-(Setup!$B$6+$F18)+($D18+$E18)*1000,($D18+$E18))=0,MOD(AP$7-(Setup!$B$6+$F18)+($D18+$E18)*1000,($D18+$E18))=$D18-1)),"T",IF(MOD(AP$7-(Setup!$B$6+$F18)+($D18+$E18)*1000,($D18+$E18))&lt;$D18,IF(MOD(AP$7-(Setup!$B$6+$F18)+($D18+$E18)*1000,($D18+$E18))&lt;Setup!$B$11,"D","N"),IF(AND(Setup!$B$9="Take from R&amp;R",OR(MOD(AP$7-(Setup!$B$6+$F18)+($D18+$E18)*1000,($D18+$E18))=$D18,MOD(AP$7-(Setup!$B$6+$F18)+($D18+$E18)*1000,($D18+$E18))=($D18+$E18)-1)),"T","R"))))</f>
      </c>
      <c r="AQ18" s="24">
        <f>IF($A18="","",IF(AND(Setup!$B$9="Mark as travel",OR(MOD(AQ$7-(Setup!$B$6+$F18)+($D18+$E18)*1000,($D18+$E18))=0,MOD(AQ$7-(Setup!$B$6+$F18)+($D18+$E18)*1000,($D18+$E18))=$D18-1)),"T",IF(MOD(AQ$7-(Setup!$B$6+$F18)+($D18+$E18)*1000,($D18+$E18))&lt;$D18,IF(MOD(AQ$7-(Setup!$B$6+$F18)+($D18+$E18)*1000,($D18+$E18))&lt;Setup!$B$11,"D","N"),IF(AND(Setup!$B$9="Take from R&amp;R",OR(MOD(AQ$7-(Setup!$B$6+$F18)+($D18+$E18)*1000,($D18+$E18))=$D18,MOD(AQ$7-(Setup!$B$6+$F18)+($D18+$E18)*1000,($D18+$E18))=($D18+$E18)-1)),"T","R"))))</f>
      </c>
      <c r="AR18" s="24">
        <f>IF($A18="","",IF(AND(Setup!$B$9="Mark as travel",OR(MOD(AR$7-(Setup!$B$6+$F18)+($D18+$E18)*1000,($D18+$E18))=0,MOD(AR$7-(Setup!$B$6+$F18)+($D18+$E18)*1000,($D18+$E18))=$D18-1)),"T",IF(MOD(AR$7-(Setup!$B$6+$F18)+($D18+$E18)*1000,($D18+$E18))&lt;$D18,IF(MOD(AR$7-(Setup!$B$6+$F18)+($D18+$E18)*1000,($D18+$E18))&lt;Setup!$B$11,"D","N"),IF(AND(Setup!$B$9="Take from R&amp;R",OR(MOD(AR$7-(Setup!$B$6+$F18)+($D18+$E18)*1000,($D18+$E18))=$D18,MOD(AR$7-(Setup!$B$6+$F18)+($D18+$E18)*1000,($D18+$E18))=($D18+$E18)-1)),"T","R"))))</f>
      </c>
      <c r="AS18" s="24">
        <f>IF($A18="","",IF(AND(Setup!$B$9="Mark as travel",OR(MOD(AS$7-(Setup!$B$6+$F18)+($D18+$E18)*1000,($D18+$E18))=0,MOD(AS$7-(Setup!$B$6+$F18)+($D18+$E18)*1000,($D18+$E18))=$D18-1)),"T",IF(MOD(AS$7-(Setup!$B$6+$F18)+($D18+$E18)*1000,($D18+$E18))&lt;$D18,IF(MOD(AS$7-(Setup!$B$6+$F18)+($D18+$E18)*1000,($D18+$E18))&lt;Setup!$B$11,"D","N"),IF(AND(Setup!$B$9="Take from R&amp;R",OR(MOD(AS$7-(Setup!$B$6+$F18)+($D18+$E18)*1000,($D18+$E18))=$D18,MOD(AS$7-(Setup!$B$6+$F18)+($D18+$E18)*1000,($D18+$E18))=($D18+$E18)-1)),"T","R"))))</f>
      </c>
      <c r="AT18" s="24">
        <f>IF($A18="","",IF(AND(Setup!$B$9="Mark as travel",OR(MOD(AT$7-(Setup!$B$6+$F18)+($D18+$E18)*1000,($D18+$E18))=0,MOD(AT$7-(Setup!$B$6+$F18)+($D18+$E18)*1000,($D18+$E18))=$D18-1)),"T",IF(MOD(AT$7-(Setup!$B$6+$F18)+($D18+$E18)*1000,($D18+$E18))&lt;$D18,IF(MOD(AT$7-(Setup!$B$6+$F18)+($D18+$E18)*1000,($D18+$E18))&lt;Setup!$B$11,"D","N"),IF(AND(Setup!$B$9="Take from R&amp;R",OR(MOD(AT$7-(Setup!$B$6+$F18)+($D18+$E18)*1000,($D18+$E18))=$D18,MOD(AT$7-(Setup!$B$6+$F18)+($D18+$E18)*1000,($D18+$E18))=($D18+$E18)-1)),"T","R"))))</f>
      </c>
      <c r="AU18" s="24">
        <f>IF($A18="","",IF(AND(Setup!$B$9="Mark as travel",OR(MOD(AU$7-(Setup!$B$6+$F18)+($D18+$E18)*1000,($D18+$E18))=0,MOD(AU$7-(Setup!$B$6+$F18)+($D18+$E18)*1000,($D18+$E18))=$D18-1)),"T",IF(MOD(AU$7-(Setup!$B$6+$F18)+($D18+$E18)*1000,($D18+$E18))&lt;$D18,IF(MOD(AU$7-(Setup!$B$6+$F18)+($D18+$E18)*1000,($D18+$E18))&lt;Setup!$B$11,"D","N"),IF(AND(Setup!$B$9="Take from R&amp;R",OR(MOD(AU$7-(Setup!$B$6+$F18)+($D18+$E18)*1000,($D18+$E18))=$D18,MOD(AU$7-(Setup!$B$6+$F18)+($D18+$E18)*1000,($D18+$E18))=($D18+$E18)-1)),"T","R"))))</f>
      </c>
      <c r="AV18" s="24">
        <f>IF($A18="","",IF(AND(Setup!$B$9="Mark as travel",OR(MOD(AV$7-(Setup!$B$6+$F18)+($D18+$E18)*1000,($D18+$E18))=0,MOD(AV$7-(Setup!$B$6+$F18)+($D18+$E18)*1000,($D18+$E18))=$D18-1)),"T",IF(MOD(AV$7-(Setup!$B$6+$F18)+($D18+$E18)*1000,($D18+$E18))&lt;$D18,IF(MOD(AV$7-(Setup!$B$6+$F18)+($D18+$E18)*1000,($D18+$E18))&lt;Setup!$B$11,"D","N"),IF(AND(Setup!$B$9="Take from R&amp;R",OR(MOD(AV$7-(Setup!$B$6+$F18)+($D18+$E18)*1000,($D18+$E18))=$D18,MOD(AV$7-(Setup!$B$6+$F18)+($D18+$E18)*1000,($D18+$E18))=($D18+$E18)-1)),"T","R"))))</f>
      </c>
      <c r="AW18" s="24">
        <f>IF($A18="","",IF(AND(Setup!$B$9="Mark as travel",OR(MOD(AW$7-(Setup!$B$6+$F18)+($D18+$E18)*1000,($D18+$E18))=0,MOD(AW$7-(Setup!$B$6+$F18)+($D18+$E18)*1000,($D18+$E18))=$D18-1)),"T",IF(MOD(AW$7-(Setup!$B$6+$F18)+($D18+$E18)*1000,($D18+$E18))&lt;$D18,IF(MOD(AW$7-(Setup!$B$6+$F18)+($D18+$E18)*1000,($D18+$E18))&lt;Setup!$B$11,"D","N"),IF(AND(Setup!$B$9="Take from R&amp;R",OR(MOD(AW$7-(Setup!$B$6+$F18)+($D18+$E18)*1000,($D18+$E18))=$D18,MOD(AW$7-(Setup!$B$6+$F18)+($D18+$E18)*1000,($D18+$E18))=($D18+$E18)-1)),"T","R"))))</f>
      </c>
      <c r="AX18" s="24">
        <f>IF($A18="","",IF(AND(Setup!$B$9="Mark as travel",OR(MOD(AX$7-(Setup!$B$6+$F18)+($D18+$E18)*1000,($D18+$E18))=0,MOD(AX$7-(Setup!$B$6+$F18)+($D18+$E18)*1000,($D18+$E18))=$D18-1)),"T",IF(MOD(AX$7-(Setup!$B$6+$F18)+($D18+$E18)*1000,($D18+$E18))&lt;$D18,IF(MOD(AX$7-(Setup!$B$6+$F18)+($D18+$E18)*1000,($D18+$E18))&lt;Setup!$B$11,"D","N"),IF(AND(Setup!$B$9="Take from R&amp;R",OR(MOD(AX$7-(Setup!$B$6+$F18)+($D18+$E18)*1000,($D18+$E18))=$D18,MOD(AX$7-(Setup!$B$6+$F18)+($D18+$E18)*1000,($D18+$E18))=($D18+$E18)-1)),"T","R"))))</f>
      </c>
      <c r="AY18" s="24">
        <f>IF($A18="","",IF(AND(Setup!$B$9="Mark as travel",OR(MOD(AY$7-(Setup!$B$6+$F18)+($D18+$E18)*1000,($D18+$E18))=0,MOD(AY$7-(Setup!$B$6+$F18)+($D18+$E18)*1000,($D18+$E18))=$D18-1)),"T",IF(MOD(AY$7-(Setup!$B$6+$F18)+($D18+$E18)*1000,($D18+$E18))&lt;$D18,IF(MOD(AY$7-(Setup!$B$6+$F18)+($D18+$E18)*1000,($D18+$E18))&lt;Setup!$B$11,"D","N"),IF(AND(Setup!$B$9="Take from R&amp;R",OR(MOD(AY$7-(Setup!$B$6+$F18)+($D18+$E18)*1000,($D18+$E18))=$D18,MOD(AY$7-(Setup!$B$6+$F18)+($D18+$E18)*1000,($D18+$E18))=($D18+$E18)-1)),"T","R"))))</f>
      </c>
      <c r="AZ18" s="24">
        <f>IF($A18="","",IF(AND(Setup!$B$9="Mark as travel",OR(MOD(AZ$7-(Setup!$B$6+$F18)+($D18+$E18)*1000,($D18+$E18))=0,MOD(AZ$7-(Setup!$B$6+$F18)+($D18+$E18)*1000,($D18+$E18))=$D18-1)),"T",IF(MOD(AZ$7-(Setup!$B$6+$F18)+($D18+$E18)*1000,($D18+$E18))&lt;$D18,IF(MOD(AZ$7-(Setup!$B$6+$F18)+($D18+$E18)*1000,($D18+$E18))&lt;Setup!$B$11,"D","N"),IF(AND(Setup!$B$9="Take from R&amp;R",OR(MOD(AZ$7-(Setup!$B$6+$F18)+($D18+$E18)*1000,($D18+$E18))=$D18,MOD(AZ$7-(Setup!$B$6+$F18)+($D18+$E18)*1000,($D18+$E18))=($D18+$E18)-1)),"T","R"))))</f>
      </c>
      <c r="BA18" s="24">
        <f>IF($A18="","",IF(AND(Setup!$B$9="Mark as travel",OR(MOD(BA$7-(Setup!$B$6+$F18)+($D18+$E18)*1000,($D18+$E18))=0,MOD(BA$7-(Setup!$B$6+$F18)+($D18+$E18)*1000,($D18+$E18))=$D18-1)),"T",IF(MOD(BA$7-(Setup!$B$6+$F18)+($D18+$E18)*1000,($D18+$E18))&lt;$D18,IF(MOD(BA$7-(Setup!$B$6+$F18)+($D18+$E18)*1000,($D18+$E18))&lt;Setup!$B$11,"D","N"),IF(AND(Setup!$B$9="Take from R&amp;R",OR(MOD(BA$7-(Setup!$B$6+$F18)+($D18+$E18)*1000,($D18+$E18))=$D18,MOD(BA$7-(Setup!$B$6+$F18)+($D18+$E18)*1000,($D18+$E18))=($D18+$E18)-1)),"T","R"))))</f>
      </c>
      <c r="BB18" s="24">
        <f>IF($A18="","",IF(AND(Setup!$B$9="Mark as travel",OR(MOD(BB$7-(Setup!$B$6+$F18)+($D18+$E18)*1000,($D18+$E18))=0,MOD(BB$7-(Setup!$B$6+$F18)+($D18+$E18)*1000,($D18+$E18))=$D18-1)),"T",IF(MOD(BB$7-(Setup!$B$6+$F18)+($D18+$E18)*1000,($D18+$E18))&lt;$D18,IF(MOD(BB$7-(Setup!$B$6+$F18)+($D18+$E18)*1000,($D18+$E18))&lt;Setup!$B$11,"D","N"),IF(AND(Setup!$B$9="Take from R&amp;R",OR(MOD(BB$7-(Setup!$B$6+$F18)+($D18+$E18)*1000,($D18+$E18))=$D18,MOD(BB$7-(Setup!$B$6+$F18)+($D18+$E18)*1000,($D18+$E18))=($D18+$E18)-1)),"T","R"))))</f>
      </c>
      <c r="BC18" s="24">
        <f>IF($A18="","",IF(AND(Setup!$B$9="Mark as travel",OR(MOD(BC$7-(Setup!$B$6+$F18)+($D18+$E18)*1000,($D18+$E18))=0,MOD(BC$7-(Setup!$B$6+$F18)+($D18+$E18)*1000,($D18+$E18))=$D18-1)),"T",IF(MOD(BC$7-(Setup!$B$6+$F18)+($D18+$E18)*1000,($D18+$E18))&lt;$D18,IF(MOD(BC$7-(Setup!$B$6+$F18)+($D18+$E18)*1000,($D18+$E18))&lt;Setup!$B$11,"D","N"),IF(AND(Setup!$B$9="Take from R&amp;R",OR(MOD(BC$7-(Setup!$B$6+$F18)+($D18+$E18)*1000,($D18+$E18))=$D18,MOD(BC$7-(Setup!$B$6+$F18)+($D18+$E18)*1000,($D18+$E18))=($D18+$E18)-1)),"T","R"))))</f>
      </c>
      <c r="BD18" s="24">
        <f>IF($A18="","",IF(AND(Setup!$B$9="Mark as travel",OR(MOD(BD$7-(Setup!$B$6+$F18)+($D18+$E18)*1000,($D18+$E18))=0,MOD(BD$7-(Setup!$B$6+$F18)+($D18+$E18)*1000,($D18+$E18))=$D18-1)),"T",IF(MOD(BD$7-(Setup!$B$6+$F18)+($D18+$E18)*1000,($D18+$E18))&lt;$D18,IF(MOD(BD$7-(Setup!$B$6+$F18)+($D18+$E18)*1000,($D18+$E18))&lt;Setup!$B$11,"D","N"),IF(AND(Setup!$B$9="Take from R&amp;R",OR(MOD(BD$7-(Setup!$B$6+$F18)+($D18+$E18)*1000,($D18+$E18))=$D18,MOD(BD$7-(Setup!$B$6+$F18)+($D18+$E18)*1000,($D18+$E18))=($D18+$E18)-1)),"T","R"))))</f>
      </c>
      <c r="BE18" s="24">
        <f>IF($A18="","",IF(AND(Setup!$B$9="Mark as travel",OR(MOD(BE$7-(Setup!$B$6+$F18)+($D18+$E18)*1000,($D18+$E18))=0,MOD(BE$7-(Setup!$B$6+$F18)+($D18+$E18)*1000,($D18+$E18))=$D18-1)),"T",IF(MOD(BE$7-(Setup!$B$6+$F18)+($D18+$E18)*1000,($D18+$E18))&lt;$D18,IF(MOD(BE$7-(Setup!$B$6+$F18)+($D18+$E18)*1000,($D18+$E18))&lt;Setup!$B$11,"D","N"),IF(AND(Setup!$B$9="Take from R&amp;R",OR(MOD(BE$7-(Setup!$B$6+$F18)+($D18+$E18)*1000,($D18+$E18))=$D18,MOD(BE$7-(Setup!$B$6+$F18)+($D18+$E18)*1000,($D18+$E18))=($D18+$E18)-1)),"T","R"))))</f>
      </c>
      <c r="BF18" s="24">
        <f>IF($A18="","",IF(AND(Setup!$B$9="Mark as travel",OR(MOD(BF$7-(Setup!$B$6+$F18)+($D18+$E18)*1000,($D18+$E18))=0,MOD(BF$7-(Setup!$B$6+$F18)+($D18+$E18)*1000,($D18+$E18))=$D18-1)),"T",IF(MOD(BF$7-(Setup!$B$6+$F18)+($D18+$E18)*1000,($D18+$E18))&lt;$D18,IF(MOD(BF$7-(Setup!$B$6+$F18)+($D18+$E18)*1000,($D18+$E18))&lt;Setup!$B$11,"D","N"),IF(AND(Setup!$B$9="Take from R&amp;R",OR(MOD(BF$7-(Setup!$B$6+$F18)+($D18+$E18)*1000,($D18+$E18))=$D18,MOD(BF$7-(Setup!$B$6+$F18)+($D18+$E18)*1000,($D18+$E18))=($D18+$E18)-1)),"T","R"))))</f>
      </c>
      <c r="BG18" s="24">
        <f>IF($A18="","",IF(AND(Setup!$B$9="Mark as travel",OR(MOD(BG$7-(Setup!$B$6+$F18)+($D18+$E18)*1000,($D18+$E18))=0,MOD(BG$7-(Setup!$B$6+$F18)+($D18+$E18)*1000,($D18+$E18))=$D18-1)),"T",IF(MOD(BG$7-(Setup!$B$6+$F18)+($D18+$E18)*1000,($D18+$E18))&lt;$D18,IF(MOD(BG$7-(Setup!$B$6+$F18)+($D18+$E18)*1000,($D18+$E18))&lt;Setup!$B$11,"D","N"),IF(AND(Setup!$B$9="Take from R&amp;R",OR(MOD(BG$7-(Setup!$B$6+$F18)+($D18+$E18)*1000,($D18+$E18))=$D18,MOD(BG$7-(Setup!$B$6+$F18)+($D18+$E18)*1000,($D18+$E18))=($D18+$E18)-1)),"T","R"))))</f>
      </c>
      <c r="BH18" s="24">
        <f>IF($A18="","",IF(AND(Setup!$B$9="Mark as travel",OR(MOD(BH$7-(Setup!$B$6+$F18)+($D18+$E18)*1000,($D18+$E18))=0,MOD(BH$7-(Setup!$B$6+$F18)+($D18+$E18)*1000,($D18+$E18))=$D18-1)),"T",IF(MOD(BH$7-(Setup!$B$6+$F18)+($D18+$E18)*1000,($D18+$E18))&lt;$D18,IF(MOD(BH$7-(Setup!$B$6+$F18)+($D18+$E18)*1000,($D18+$E18))&lt;Setup!$B$11,"D","N"),IF(AND(Setup!$B$9="Take from R&amp;R",OR(MOD(BH$7-(Setup!$B$6+$F18)+($D18+$E18)*1000,($D18+$E18))=$D18,MOD(BH$7-(Setup!$B$6+$F18)+($D18+$E18)*1000,($D18+$E18))=($D18+$E18)-1)),"T","R"))))</f>
      </c>
      <c r="BI18" s="24">
        <f>IF($A18="","",IF(AND(Setup!$B$9="Mark as travel",OR(MOD(BI$7-(Setup!$B$6+$F18)+($D18+$E18)*1000,($D18+$E18))=0,MOD(BI$7-(Setup!$B$6+$F18)+($D18+$E18)*1000,($D18+$E18))=$D18-1)),"T",IF(MOD(BI$7-(Setup!$B$6+$F18)+($D18+$E18)*1000,($D18+$E18))&lt;$D18,IF(MOD(BI$7-(Setup!$B$6+$F18)+($D18+$E18)*1000,($D18+$E18))&lt;Setup!$B$11,"D","N"),IF(AND(Setup!$B$9="Take from R&amp;R",OR(MOD(BI$7-(Setup!$B$6+$F18)+($D18+$E18)*1000,($D18+$E18))=$D18,MOD(BI$7-(Setup!$B$6+$F18)+($D18+$E18)*1000,($D18+$E18))=($D18+$E18)-1)),"T","R"))))</f>
      </c>
      <c r="BJ18" s="24">
        <f>IF($A18="","",IF(AND(Setup!$B$9="Mark as travel",OR(MOD(BJ$7-(Setup!$B$6+$F18)+($D18+$E18)*1000,($D18+$E18))=0,MOD(BJ$7-(Setup!$B$6+$F18)+($D18+$E18)*1000,($D18+$E18))=$D18-1)),"T",IF(MOD(BJ$7-(Setup!$B$6+$F18)+($D18+$E18)*1000,($D18+$E18))&lt;$D18,IF(MOD(BJ$7-(Setup!$B$6+$F18)+($D18+$E18)*1000,($D18+$E18))&lt;Setup!$B$11,"D","N"),IF(AND(Setup!$B$9="Take from R&amp;R",OR(MOD(BJ$7-(Setup!$B$6+$F18)+($D18+$E18)*1000,($D18+$E18))=$D18,MOD(BJ$7-(Setup!$B$6+$F18)+($D18+$E18)*1000,($D18+$E18))=($D18+$E18)-1)),"T","R"))))</f>
      </c>
    </row>
    <row r="19" spans="1:62" x14ac:dyDescent="0.25">
      <c r="A19" s="31"/>
      <c r="B19" s="31"/>
      <c r="C19" s="31"/>
      <c r="D19" s="16">
        <f>IF($A19="","",IF(OR($C19="",$C19="Same as Setup"),Setup!$B$15,INDEX(Setup!$B$21:$B$29,MATCH($C19,Setup!$A$21:$A$29,0))))</f>
      </c>
      <c r="E19" s="16">
        <f>IF($A19="","",IF(OR($C19="",$C19="Same as Setup"),Setup!$B$16,INDEX(Setup!$C$21:$C$29,MATCH($C19,Setup!$A$21:$A$29,0))))</f>
      </c>
      <c r="F19" s="5"/>
      <c r="G19" s="24">
        <f>IF($A19="","",IF(AND(Setup!$B$9="Mark as travel",OR(MOD(G$7-(Setup!$B$6+$F19)+($D19+$E19)*1000,($D19+$E19))=0,MOD(G$7-(Setup!$B$6+$F19)+($D19+$E19)*1000,($D19+$E19))=$D19-1)),"T",IF(MOD(G$7-(Setup!$B$6+$F19)+($D19+$E19)*1000,($D19+$E19))&lt;$D19,IF(MOD(G$7-(Setup!$B$6+$F19)+($D19+$E19)*1000,($D19+$E19))&lt;Setup!$B$11,"D","N"),IF(AND(Setup!$B$9="Take from R&amp;R",OR(MOD(G$7-(Setup!$B$6+$F19)+($D19+$E19)*1000,($D19+$E19))=$D19,MOD(G$7-(Setup!$B$6+$F19)+($D19+$E19)*1000,($D19+$E19))=($D19+$E19)-1)),"T","R"))))</f>
      </c>
      <c r="H19" s="24">
        <f>IF($A19="","",IF(AND(Setup!$B$9="Mark as travel",OR(MOD(H$7-(Setup!$B$6+$F19)+($D19+$E19)*1000,($D19+$E19))=0,MOD(H$7-(Setup!$B$6+$F19)+($D19+$E19)*1000,($D19+$E19))=$D19-1)),"T",IF(MOD(H$7-(Setup!$B$6+$F19)+($D19+$E19)*1000,($D19+$E19))&lt;$D19,IF(MOD(H$7-(Setup!$B$6+$F19)+($D19+$E19)*1000,($D19+$E19))&lt;Setup!$B$11,"D","N"),IF(AND(Setup!$B$9="Take from R&amp;R",OR(MOD(H$7-(Setup!$B$6+$F19)+($D19+$E19)*1000,($D19+$E19))=$D19,MOD(H$7-(Setup!$B$6+$F19)+($D19+$E19)*1000,($D19+$E19))=($D19+$E19)-1)),"T","R"))))</f>
      </c>
      <c r="I19" s="24">
        <f>IF($A19="","",IF(AND(Setup!$B$9="Mark as travel",OR(MOD(I$7-(Setup!$B$6+$F19)+($D19+$E19)*1000,($D19+$E19))=0,MOD(I$7-(Setup!$B$6+$F19)+($D19+$E19)*1000,($D19+$E19))=$D19-1)),"T",IF(MOD(I$7-(Setup!$B$6+$F19)+($D19+$E19)*1000,($D19+$E19))&lt;$D19,IF(MOD(I$7-(Setup!$B$6+$F19)+($D19+$E19)*1000,($D19+$E19))&lt;Setup!$B$11,"D","N"),IF(AND(Setup!$B$9="Take from R&amp;R",OR(MOD(I$7-(Setup!$B$6+$F19)+($D19+$E19)*1000,($D19+$E19))=$D19,MOD(I$7-(Setup!$B$6+$F19)+($D19+$E19)*1000,($D19+$E19))=($D19+$E19)-1)),"T","R"))))</f>
      </c>
      <c r="J19" s="24">
        <f>IF($A19="","",IF(AND(Setup!$B$9="Mark as travel",OR(MOD(J$7-(Setup!$B$6+$F19)+($D19+$E19)*1000,($D19+$E19))=0,MOD(J$7-(Setup!$B$6+$F19)+($D19+$E19)*1000,($D19+$E19))=$D19-1)),"T",IF(MOD(J$7-(Setup!$B$6+$F19)+($D19+$E19)*1000,($D19+$E19))&lt;$D19,IF(MOD(J$7-(Setup!$B$6+$F19)+($D19+$E19)*1000,($D19+$E19))&lt;Setup!$B$11,"D","N"),IF(AND(Setup!$B$9="Take from R&amp;R",OR(MOD(J$7-(Setup!$B$6+$F19)+($D19+$E19)*1000,($D19+$E19))=$D19,MOD(J$7-(Setup!$B$6+$F19)+($D19+$E19)*1000,($D19+$E19))=($D19+$E19)-1)),"T","R"))))</f>
      </c>
      <c r="K19" s="24">
        <f>IF($A19="","",IF(AND(Setup!$B$9="Mark as travel",OR(MOD(K$7-(Setup!$B$6+$F19)+($D19+$E19)*1000,($D19+$E19))=0,MOD(K$7-(Setup!$B$6+$F19)+($D19+$E19)*1000,($D19+$E19))=$D19-1)),"T",IF(MOD(K$7-(Setup!$B$6+$F19)+($D19+$E19)*1000,($D19+$E19))&lt;$D19,IF(MOD(K$7-(Setup!$B$6+$F19)+($D19+$E19)*1000,($D19+$E19))&lt;Setup!$B$11,"D","N"),IF(AND(Setup!$B$9="Take from R&amp;R",OR(MOD(K$7-(Setup!$B$6+$F19)+($D19+$E19)*1000,($D19+$E19))=$D19,MOD(K$7-(Setup!$B$6+$F19)+($D19+$E19)*1000,($D19+$E19))=($D19+$E19)-1)),"T","R"))))</f>
      </c>
      <c r="L19" s="24">
        <f>IF($A19="","",IF(AND(Setup!$B$9="Mark as travel",OR(MOD(L$7-(Setup!$B$6+$F19)+($D19+$E19)*1000,($D19+$E19))=0,MOD(L$7-(Setup!$B$6+$F19)+($D19+$E19)*1000,($D19+$E19))=$D19-1)),"T",IF(MOD(L$7-(Setup!$B$6+$F19)+($D19+$E19)*1000,($D19+$E19))&lt;$D19,IF(MOD(L$7-(Setup!$B$6+$F19)+($D19+$E19)*1000,($D19+$E19))&lt;Setup!$B$11,"D","N"),IF(AND(Setup!$B$9="Take from R&amp;R",OR(MOD(L$7-(Setup!$B$6+$F19)+($D19+$E19)*1000,($D19+$E19))=$D19,MOD(L$7-(Setup!$B$6+$F19)+($D19+$E19)*1000,($D19+$E19))=($D19+$E19)-1)),"T","R"))))</f>
      </c>
      <c r="M19" s="24">
        <f>IF($A19="","",IF(AND(Setup!$B$9="Mark as travel",OR(MOD(M$7-(Setup!$B$6+$F19)+($D19+$E19)*1000,($D19+$E19))=0,MOD(M$7-(Setup!$B$6+$F19)+($D19+$E19)*1000,($D19+$E19))=$D19-1)),"T",IF(MOD(M$7-(Setup!$B$6+$F19)+($D19+$E19)*1000,($D19+$E19))&lt;$D19,IF(MOD(M$7-(Setup!$B$6+$F19)+($D19+$E19)*1000,($D19+$E19))&lt;Setup!$B$11,"D","N"),IF(AND(Setup!$B$9="Take from R&amp;R",OR(MOD(M$7-(Setup!$B$6+$F19)+($D19+$E19)*1000,($D19+$E19))=$D19,MOD(M$7-(Setup!$B$6+$F19)+($D19+$E19)*1000,($D19+$E19))=($D19+$E19)-1)),"T","R"))))</f>
      </c>
      <c r="N19" s="24">
        <f>IF($A19="","",IF(AND(Setup!$B$9="Mark as travel",OR(MOD(N$7-(Setup!$B$6+$F19)+($D19+$E19)*1000,($D19+$E19))=0,MOD(N$7-(Setup!$B$6+$F19)+($D19+$E19)*1000,($D19+$E19))=$D19-1)),"T",IF(MOD(N$7-(Setup!$B$6+$F19)+($D19+$E19)*1000,($D19+$E19))&lt;$D19,IF(MOD(N$7-(Setup!$B$6+$F19)+($D19+$E19)*1000,($D19+$E19))&lt;Setup!$B$11,"D","N"),IF(AND(Setup!$B$9="Take from R&amp;R",OR(MOD(N$7-(Setup!$B$6+$F19)+($D19+$E19)*1000,($D19+$E19))=$D19,MOD(N$7-(Setup!$B$6+$F19)+($D19+$E19)*1000,($D19+$E19))=($D19+$E19)-1)),"T","R"))))</f>
      </c>
      <c r="O19" s="24">
        <f>IF($A19="","",IF(AND(Setup!$B$9="Mark as travel",OR(MOD(O$7-(Setup!$B$6+$F19)+($D19+$E19)*1000,($D19+$E19))=0,MOD(O$7-(Setup!$B$6+$F19)+($D19+$E19)*1000,($D19+$E19))=$D19-1)),"T",IF(MOD(O$7-(Setup!$B$6+$F19)+($D19+$E19)*1000,($D19+$E19))&lt;$D19,IF(MOD(O$7-(Setup!$B$6+$F19)+($D19+$E19)*1000,($D19+$E19))&lt;Setup!$B$11,"D","N"),IF(AND(Setup!$B$9="Take from R&amp;R",OR(MOD(O$7-(Setup!$B$6+$F19)+($D19+$E19)*1000,($D19+$E19))=$D19,MOD(O$7-(Setup!$B$6+$F19)+($D19+$E19)*1000,($D19+$E19))=($D19+$E19)-1)),"T","R"))))</f>
      </c>
      <c r="P19" s="24">
        <f>IF($A19="","",IF(AND(Setup!$B$9="Mark as travel",OR(MOD(P$7-(Setup!$B$6+$F19)+($D19+$E19)*1000,($D19+$E19))=0,MOD(P$7-(Setup!$B$6+$F19)+($D19+$E19)*1000,($D19+$E19))=$D19-1)),"T",IF(MOD(P$7-(Setup!$B$6+$F19)+($D19+$E19)*1000,($D19+$E19))&lt;$D19,IF(MOD(P$7-(Setup!$B$6+$F19)+($D19+$E19)*1000,($D19+$E19))&lt;Setup!$B$11,"D","N"),IF(AND(Setup!$B$9="Take from R&amp;R",OR(MOD(P$7-(Setup!$B$6+$F19)+($D19+$E19)*1000,($D19+$E19))=$D19,MOD(P$7-(Setup!$B$6+$F19)+($D19+$E19)*1000,($D19+$E19))=($D19+$E19)-1)),"T","R"))))</f>
      </c>
      <c r="Q19" s="24">
        <f>IF($A19="","",IF(AND(Setup!$B$9="Mark as travel",OR(MOD(Q$7-(Setup!$B$6+$F19)+($D19+$E19)*1000,($D19+$E19))=0,MOD(Q$7-(Setup!$B$6+$F19)+($D19+$E19)*1000,($D19+$E19))=$D19-1)),"T",IF(MOD(Q$7-(Setup!$B$6+$F19)+($D19+$E19)*1000,($D19+$E19))&lt;$D19,IF(MOD(Q$7-(Setup!$B$6+$F19)+($D19+$E19)*1000,($D19+$E19))&lt;Setup!$B$11,"D","N"),IF(AND(Setup!$B$9="Take from R&amp;R",OR(MOD(Q$7-(Setup!$B$6+$F19)+($D19+$E19)*1000,($D19+$E19))=$D19,MOD(Q$7-(Setup!$B$6+$F19)+($D19+$E19)*1000,($D19+$E19))=($D19+$E19)-1)),"T","R"))))</f>
      </c>
      <c r="R19" s="24">
        <f>IF($A19="","",IF(AND(Setup!$B$9="Mark as travel",OR(MOD(R$7-(Setup!$B$6+$F19)+($D19+$E19)*1000,($D19+$E19))=0,MOD(R$7-(Setup!$B$6+$F19)+($D19+$E19)*1000,($D19+$E19))=$D19-1)),"T",IF(MOD(R$7-(Setup!$B$6+$F19)+($D19+$E19)*1000,($D19+$E19))&lt;$D19,IF(MOD(R$7-(Setup!$B$6+$F19)+($D19+$E19)*1000,($D19+$E19))&lt;Setup!$B$11,"D","N"),IF(AND(Setup!$B$9="Take from R&amp;R",OR(MOD(R$7-(Setup!$B$6+$F19)+($D19+$E19)*1000,($D19+$E19))=$D19,MOD(R$7-(Setup!$B$6+$F19)+($D19+$E19)*1000,($D19+$E19))=($D19+$E19)-1)),"T","R"))))</f>
      </c>
      <c r="S19" s="24">
        <f>IF($A19="","",IF(AND(Setup!$B$9="Mark as travel",OR(MOD(S$7-(Setup!$B$6+$F19)+($D19+$E19)*1000,($D19+$E19))=0,MOD(S$7-(Setup!$B$6+$F19)+($D19+$E19)*1000,($D19+$E19))=$D19-1)),"T",IF(MOD(S$7-(Setup!$B$6+$F19)+($D19+$E19)*1000,($D19+$E19))&lt;$D19,IF(MOD(S$7-(Setup!$B$6+$F19)+($D19+$E19)*1000,($D19+$E19))&lt;Setup!$B$11,"D","N"),IF(AND(Setup!$B$9="Take from R&amp;R",OR(MOD(S$7-(Setup!$B$6+$F19)+($D19+$E19)*1000,($D19+$E19))=$D19,MOD(S$7-(Setup!$B$6+$F19)+($D19+$E19)*1000,($D19+$E19))=($D19+$E19)-1)),"T","R"))))</f>
      </c>
      <c r="T19" s="24">
        <f>IF($A19="","",IF(AND(Setup!$B$9="Mark as travel",OR(MOD(T$7-(Setup!$B$6+$F19)+($D19+$E19)*1000,($D19+$E19))=0,MOD(T$7-(Setup!$B$6+$F19)+($D19+$E19)*1000,($D19+$E19))=$D19-1)),"T",IF(MOD(T$7-(Setup!$B$6+$F19)+($D19+$E19)*1000,($D19+$E19))&lt;$D19,IF(MOD(T$7-(Setup!$B$6+$F19)+($D19+$E19)*1000,($D19+$E19))&lt;Setup!$B$11,"D","N"),IF(AND(Setup!$B$9="Take from R&amp;R",OR(MOD(T$7-(Setup!$B$6+$F19)+($D19+$E19)*1000,($D19+$E19))=$D19,MOD(T$7-(Setup!$B$6+$F19)+($D19+$E19)*1000,($D19+$E19))=($D19+$E19)-1)),"T","R"))))</f>
      </c>
      <c r="U19" s="24">
        <f>IF($A19="","",IF(AND(Setup!$B$9="Mark as travel",OR(MOD(U$7-(Setup!$B$6+$F19)+($D19+$E19)*1000,($D19+$E19))=0,MOD(U$7-(Setup!$B$6+$F19)+($D19+$E19)*1000,($D19+$E19))=$D19-1)),"T",IF(MOD(U$7-(Setup!$B$6+$F19)+($D19+$E19)*1000,($D19+$E19))&lt;$D19,IF(MOD(U$7-(Setup!$B$6+$F19)+($D19+$E19)*1000,($D19+$E19))&lt;Setup!$B$11,"D","N"),IF(AND(Setup!$B$9="Take from R&amp;R",OR(MOD(U$7-(Setup!$B$6+$F19)+($D19+$E19)*1000,($D19+$E19))=$D19,MOD(U$7-(Setup!$B$6+$F19)+($D19+$E19)*1000,($D19+$E19))=($D19+$E19)-1)),"T","R"))))</f>
      </c>
      <c r="V19" s="24">
        <f>IF($A19="","",IF(AND(Setup!$B$9="Mark as travel",OR(MOD(V$7-(Setup!$B$6+$F19)+($D19+$E19)*1000,($D19+$E19))=0,MOD(V$7-(Setup!$B$6+$F19)+($D19+$E19)*1000,($D19+$E19))=$D19-1)),"T",IF(MOD(V$7-(Setup!$B$6+$F19)+($D19+$E19)*1000,($D19+$E19))&lt;$D19,IF(MOD(V$7-(Setup!$B$6+$F19)+($D19+$E19)*1000,($D19+$E19))&lt;Setup!$B$11,"D","N"),IF(AND(Setup!$B$9="Take from R&amp;R",OR(MOD(V$7-(Setup!$B$6+$F19)+($D19+$E19)*1000,($D19+$E19))=$D19,MOD(V$7-(Setup!$B$6+$F19)+($D19+$E19)*1000,($D19+$E19))=($D19+$E19)-1)),"T","R"))))</f>
      </c>
      <c r="W19" s="24">
        <f>IF($A19="","",IF(AND(Setup!$B$9="Mark as travel",OR(MOD(W$7-(Setup!$B$6+$F19)+($D19+$E19)*1000,($D19+$E19))=0,MOD(W$7-(Setup!$B$6+$F19)+($D19+$E19)*1000,($D19+$E19))=$D19-1)),"T",IF(MOD(W$7-(Setup!$B$6+$F19)+($D19+$E19)*1000,($D19+$E19))&lt;$D19,IF(MOD(W$7-(Setup!$B$6+$F19)+($D19+$E19)*1000,($D19+$E19))&lt;Setup!$B$11,"D","N"),IF(AND(Setup!$B$9="Take from R&amp;R",OR(MOD(W$7-(Setup!$B$6+$F19)+($D19+$E19)*1000,($D19+$E19))=$D19,MOD(W$7-(Setup!$B$6+$F19)+($D19+$E19)*1000,($D19+$E19))=($D19+$E19)-1)),"T","R"))))</f>
      </c>
      <c r="X19" s="24">
        <f>IF($A19="","",IF(AND(Setup!$B$9="Mark as travel",OR(MOD(X$7-(Setup!$B$6+$F19)+($D19+$E19)*1000,($D19+$E19))=0,MOD(X$7-(Setup!$B$6+$F19)+($D19+$E19)*1000,($D19+$E19))=$D19-1)),"T",IF(MOD(X$7-(Setup!$B$6+$F19)+($D19+$E19)*1000,($D19+$E19))&lt;$D19,IF(MOD(X$7-(Setup!$B$6+$F19)+($D19+$E19)*1000,($D19+$E19))&lt;Setup!$B$11,"D","N"),IF(AND(Setup!$B$9="Take from R&amp;R",OR(MOD(X$7-(Setup!$B$6+$F19)+($D19+$E19)*1000,($D19+$E19))=$D19,MOD(X$7-(Setup!$B$6+$F19)+($D19+$E19)*1000,($D19+$E19))=($D19+$E19)-1)),"T","R"))))</f>
      </c>
      <c r="Y19" s="24">
        <f>IF($A19="","",IF(AND(Setup!$B$9="Mark as travel",OR(MOD(Y$7-(Setup!$B$6+$F19)+($D19+$E19)*1000,($D19+$E19))=0,MOD(Y$7-(Setup!$B$6+$F19)+($D19+$E19)*1000,($D19+$E19))=$D19-1)),"T",IF(MOD(Y$7-(Setup!$B$6+$F19)+($D19+$E19)*1000,($D19+$E19))&lt;$D19,IF(MOD(Y$7-(Setup!$B$6+$F19)+($D19+$E19)*1000,($D19+$E19))&lt;Setup!$B$11,"D","N"),IF(AND(Setup!$B$9="Take from R&amp;R",OR(MOD(Y$7-(Setup!$B$6+$F19)+($D19+$E19)*1000,($D19+$E19))=$D19,MOD(Y$7-(Setup!$B$6+$F19)+($D19+$E19)*1000,($D19+$E19))=($D19+$E19)-1)),"T","R"))))</f>
      </c>
      <c r="Z19" s="24">
        <f>IF($A19="","",IF(AND(Setup!$B$9="Mark as travel",OR(MOD(Z$7-(Setup!$B$6+$F19)+($D19+$E19)*1000,($D19+$E19))=0,MOD(Z$7-(Setup!$B$6+$F19)+($D19+$E19)*1000,($D19+$E19))=$D19-1)),"T",IF(MOD(Z$7-(Setup!$B$6+$F19)+($D19+$E19)*1000,($D19+$E19))&lt;$D19,IF(MOD(Z$7-(Setup!$B$6+$F19)+($D19+$E19)*1000,($D19+$E19))&lt;Setup!$B$11,"D","N"),IF(AND(Setup!$B$9="Take from R&amp;R",OR(MOD(Z$7-(Setup!$B$6+$F19)+($D19+$E19)*1000,($D19+$E19))=$D19,MOD(Z$7-(Setup!$B$6+$F19)+($D19+$E19)*1000,($D19+$E19))=($D19+$E19)-1)),"T","R"))))</f>
      </c>
      <c r="AA19" s="24">
        <f>IF($A19="","",IF(AND(Setup!$B$9="Mark as travel",OR(MOD(AA$7-(Setup!$B$6+$F19)+($D19+$E19)*1000,($D19+$E19))=0,MOD(AA$7-(Setup!$B$6+$F19)+($D19+$E19)*1000,($D19+$E19))=$D19-1)),"T",IF(MOD(AA$7-(Setup!$B$6+$F19)+($D19+$E19)*1000,($D19+$E19))&lt;$D19,IF(MOD(AA$7-(Setup!$B$6+$F19)+($D19+$E19)*1000,($D19+$E19))&lt;Setup!$B$11,"D","N"),IF(AND(Setup!$B$9="Take from R&amp;R",OR(MOD(AA$7-(Setup!$B$6+$F19)+($D19+$E19)*1000,($D19+$E19))=$D19,MOD(AA$7-(Setup!$B$6+$F19)+($D19+$E19)*1000,($D19+$E19))=($D19+$E19)-1)),"T","R"))))</f>
      </c>
      <c r="AB19" s="24">
        <f>IF($A19="","",IF(AND(Setup!$B$9="Mark as travel",OR(MOD(AB$7-(Setup!$B$6+$F19)+($D19+$E19)*1000,($D19+$E19))=0,MOD(AB$7-(Setup!$B$6+$F19)+($D19+$E19)*1000,($D19+$E19))=$D19-1)),"T",IF(MOD(AB$7-(Setup!$B$6+$F19)+($D19+$E19)*1000,($D19+$E19))&lt;$D19,IF(MOD(AB$7-(Setup!$B$6+$F19)+($D19+$E19)*1000,($D19+$E19))&lt;Setup!$B$11,"D","N"),IF(AND(Setup!$B$9="Take from R&amp;R",OR(MOD(AB$7-(Setup!$B$6+$F19)+($D19+$E19)*1000,($D19+$E19))=$D19,MOD(AB$7-(Setup!$B$6+$F19)+($D19+$E19)*1000,($D19+$E19))=($D19+$E19)-1)),"T","R"))))</f>
      </c>
      <c r="AC19" s="24">
        <f>IF($A19="","",IF(AND(Setup!$B$9="Mark as travel",OR(MOD(AC$7-(Setup!$B$6+$F19)+($D19+$E19)*1000,($D19+$E19))=0,MOD(AC$7-(Setup!$B$6+$F19)+($D19+$E19)*1000,($D19+$E19))=$D19-1)),"T",IF(MOD(AC$7-(Setup!$B$6+$F19)+($D19+$E19)*1000,($D19+$E19))&lt;$D19,IF(MOD(AC$7-(Setup!$B$6+$F19)+($D19+$E19)*1000,($D19+$E19))&lt;Setup!$B$11,"D","N"),IF(AND(Setup!$B$9="Take from R&amp;R",OR(MOD(AC$7-(Setup!$B$6+$F19)+($D19+$E19)*1000,($D19+$E19))=$D19,MOD(AC$7-(Setup!$B$6+$F19)+($D19+$E19)*1000,($D19+$E19))=($D19+$E19)-1)),"T","R"))))</f>
      </c>
      <c r="AD19" s="24">
        <f>IF($A19="","",IF(AND(Setup!$B$9="Mark as travel",OR(MOD(AD$7-(Setup!$B$6+$F19)+($D19+$E19)*1000,($D19+$E19))=0,MOD(AD$7-(Setup!$B$6+$F19)+($D19+$E19)*1000,($D19+$E19))=$D19-1)),"T",IF(MOD(AD$7-(Setup!$B$6+$F19)+($D19+$E19)*1000,($D19+$E19))&lt;$D19,IF(MOD(AD$7-(Setup!$B$6+$F19)+($D19+$E19)*1000,($D19+$E19))&lt;Setup!$B$11,"D","N"),IF(AND(Setup!$B$9="Take from R&amp;R",OR(MOD(AD$7-(Setup!$B$6+$F19)+($D19+$E19)*1000,($D19+$E19))=$D19,MOD(AD$7-(Setup!$B$6+$F19)+($D19+$E19)*1000,($D19+$E19))=($D19+$E19)-1)),"T","R"))))</f>
      </c>
      <c r="AE19" s="24">
        <f>IF($A19="","",IF(AND(Setup!$B$9="Mark as travel",OR(MOD(AE$7-(Setup!$B$6+$F19)+($D19+$E19)*1000,($D19+$E19))=0,MOD(AE$7-(Setup!$B$6+$F19)+($D19+$E19)*1000,($D19+$E19))=$D19-1)),"T",IF(MOD(AE$7-(Setup!$B$6+$F19)+($D19+$E19)*1000,($D19+$E19))&lt;$D19,IF(MOD(AE$7-(Setup!$B$6+$F19)+($D19+$E19)*1000,($D19+$E19))&lt;Setup!$B$11,"D","N"),IF(AND(Setup!$B$9="Take from R&amp;R",OR(MOD(AE$7-(Setup!$B$6+$F19)+($D19+$E19)*1000,($D19+$E19))=$D19,MOD(AE$7-(Setup!$B$6+$F19)+($D19+$E19)*1000,($D19+$E19))=($D19+$E19)-1)),"T","R"))))</f>
      </c>
      <c r="AF19" s="24">
        <f>IF($A19="","",IF(AND(Setup!$B$9="Mark as travel",OR(MOD(AF$7-(Setup!$B$6+$F19)+($D19+$E19)*1000,($D19+$E19))=0,MOD(AF$7-(Setup!$B$6+$F19)+($D19+$E19)*1000,($D19+$E19))=$D19-1)),"T",IF(MOD(AF$7-(Setup!$B$6+$F19)+($D19+$E19)*1000,($D19+$E19))&lt;$D19,IF(MOD(AF$7-(Setup!$B$6+$F19)+($D19+$E19)*1000,($D19+$E19))&lt;Setup!$B$11,"D","N"),IF(AND(Setup!$B$9="Take from R&amp;R",OR(MOD(AF$7-(Setup!$B$6+$F19)+($D19+$E19)*1000,($D19+$E19))=$D19,MOD(AF$7-(Setup!$B$6+$F19)+($D19+$E19)*1000,($D19+$E19))=($D19+$E19)-1)),"T","R"))))</f>
      </c>
      <c r="AG19" s="24">
        <f>IF($A19="","",IF(AND(Setup!$B$9="Mark as travel",OR(MOD(AG$7-(Setup!$B$6+$F19)+($D19+$E19)*1000,($D19+$E19))=0,MOD(AG$7-(Setup!$B$6+$F19)+($D19+$E19)*1000,($D19+$E19))=$D19-1)),"T",IF(MOD(AG$7-(Setup!$B$6+$F19)+($D19+$E19)*1000,($D19+$E19))&lt;$D19,IF(MOD(AG$7-(Setup!$B$6+$F19)+($D19+$E19)*1000,($D19+$E19))&lt;Setup!$B$11,"D","N"),IF(AND(Setup!$B$9="Take from R&amp;R",OR(MOD(AG$7-(Setup!$B$6+$F19)+($D19+$E19)*1000,($D19+$E19))=$D19,MOD(AG$7-(Setup!$B$6+$F19)+($D19+$E19)*1000,($D19+$E19))=($D19+$E19)-1)),"T","R"))))</f>
      </c>
      <c r="AH19" s="24">
        <f>IF($A19="","",IF(AND(Setup!$B$9="Mark as travel",OR(MOD(AH$7-(Setup!$B$6+$F19)+($D19+$E19)*1000,($D19+$E19))=0,MOD(AH$7-(Setup!$B$6+$F19)+($D19+$E19)*1000,($D19+$E19))=$D19-1)),"T",IF(MOD(AH$7-(Setup!$B$6+$F19)+($D19+$E19)*1000,($D19+$E19))&lt;$D19,IF(MOD(AH$7-(Setup!$B$6+$F19)+($D19+$E19)*1000,($D19+$E19))&lt;Setup!$B$11,"D","N"),IF(AND(Setup!$B$9="Take from R&amp;R",OR(MOD(AH$7-(Setup!$B$6+$F19)+($D19+$E19)*1000,($D19+$E19))=$D19,MOD(AH$7-(Setup!$B$6+$F19)+($D19+$E19)*1000,($D19+$E19))=($D19+$E19)-1)),"T","R"))))</f>
      </c>
      <c r="AI19" s="24">
        <f>IF($A19="","",IF(AND(Setup!$B$9="Mark as travel",OR(MOD(AI$7-(Setup!$B$6+$F19)+($D19+$E19)*1000,($D19+$E19))=0,MOD(AI$7-(Setup!$B$6+$F19)+($D19+$E19)*1000,($D19+$E19))=$D19-1)),"T",IF(MOD(AI$7-(Setup!$B$6+$F19)+($D19+$E19)*1000,($D19+$E19))&lt;$D19,IF(MOD(AI$7-(Setup!$B$6+$F19)+($D19+$E19)*1000,($D19+$E19))&lt;Setup!$B$11,"D","N"),IF(AND(Setup!$B$9="Take from R&amp;R",OR(MOD(AI$7-(Setup!$B$6+$F19)+($D19+$E19)*1000,($D19+$E19))=$D19,MOD(AI$7-(Setup!$B$6+$F19)+($D19+$E19)*1000,($D19+$E19))=($D19+$E19)-1)),"T","R"))))</f>
      </c>
      <c r="AJ19" s="24">
        <f>IF($A19="","",IF(AND(Setup!$B$9="Mark as travel",OR(MOD(AJ$7-(Setup!$B$6+$F19)+($D19+$E19)*1000,($D19+$E19))=0,MOD(AJ$7-(Setup!$B$6+$F19)+($D19+$E19)*1000,($D19+$E19))=$D19-1)),"T",IF(MOD(AJ$7-(Setup!$B$6+$F19)+($D19+$E19)*1000,($D19+$E19))&lt;$D19,IF(MOD(AJ$7-(Setup!$B$6+$F19)+($D19+$E19)*1000,($D19+$E19))&lt;Setup!$B$11,"D","N"),IF(AND(Setup!$B$9="Take from R&amp;R",OR(MOD(AJ$7-(Setup!$B$6+$F19)+($D19+$E19)*1000,($D19+$E19))=$D19,MOD(AJ$7-(Setup!$B$6+$F19)+($D19+$E19)*1000,($D19+$E19))=($D19+$E19)-1)),"T","R"))))</f>
      </c>
      <c r="AK19" s="24">
        <f>IF($A19="","",IF(AND(Setup!$B$9="Mark as travel",OR(MOD(AK$7-(Setup!$B$6+$F19)+($D19+$E19)*1000,($D19+$E19))=0,MOD(AK$7-(Setup!$B$6+$F19)+($D19+$E19)*1000,($D19+$E19))=$D19-1)),"T",IF(MOD(AK$7-(Setup!$B$6+$F19)+($D19+$E19)*1000,($D19+$E19))&lt;$D19,IF(MOD(AK$7-(Setup!$B$6+$F19)+($D19+$E19)*1000,($D19+$E19))&lt;Setup!$B$11,"D","N"),IF(AND(Setup!$B$9="Take from R&amp;R",OR(MOD(AK$7-(Setup!$B$6+$F19)+($D19+$E19)*1000,($D19+$E19))=$D19,MOD(AK$7-(Setup!$B$6+$F19)+($D19+$E19)*1000,($D19+$E19))=($D19+$E19)-1)),"T","R"))))</f>
      </c>
      <c r="AL19" s="24">
        <f>IF($A19="","",IF(AND(Setup!$B$9="Mark as travel",OR(MOD(AL$7-(Setup!$B$6+$F19)+($D19+$E19)*1000,($D19+$E19))=0,MOD(AL$7-(Setup!$B$6+$F19)+($D19+$E19)*1000,($D19+$E19))=$D19-1)),"T",IF(MOD(AL$7-(Setup!$B$6+$F19)+($D19+$E19)*1000,($D19+$E19))&lt;$D19,IF(MOD(AL$7-(Setup!$B$6+$F19)+($D19+$E19)*1000,($D19+$E19))&lt;Setup!$B$11,"D","N"),IF(AND(Setup!$B$9="Take from R&amp;R",OR(MOD(AL$7-(Setup!$B$6+$F19)+($D19+$E19)*1000,($D19+$E19))=$D19,MOD(AL$7-(Setup!$B$6+$F19)+($D19+$E19)*1000,($D19+$E19))=($D19+$E19)-1)),"T","R"))))</f>
      </c>
      <c r="AM19" s="24">
        <f>IF($A19="","",IF(AND(Setup!$B$9="Mark as travel",OR(MOD(AM$7-(Setup!$B$6+$F19)+($D19+$E19)*1000,($D19+$E19))=0,MOD(AM$7-(Setup!$B$6+$F19)+($D19+$E19)*1000,($D19+$E19))=$D19-1)),"T",IF(MOD(AM$7-(Setup!$B$6+$F19)+($D19+$E19)*1000,($D19+$E19))&lt;$D19,IF(MOD(AM$7-(Setup!$B$6+$F19)+($D19+$E19)*1000,($D19+$E19))&lt;Setup!$B$11,"D","N"),IF(AND(Setup!$B$9="Take from R&amp;R",OR(MOD(AM$7-(Setup!$B$6+$F19)+($D19+$E19)*1000,($D19+$E19))=$D19,MOD(AM$7-(Setup!$B$6+$F19)+($D19+$E19)*1000,($D19+$E19))=($D19+$E19)-1)),"T","R"))))</f>
      </c>
      <c r="AN19" s="24">
        <f>IF($A19="","",IF(AND(Setup!$B$9="Mark as travel",OR(MOD(AN$7-(Setup!$B$6+$F19)+($D19+$E19)*1000,($D19+$E19))=0,MOD(AN$7-(Setup!$B$6+$F19)+($D19+$E19)*1000,($D19+$E19))=$D19-1)),"T",IF(MOD(AN$7-(Setup!$B$6+$F19)+($D19+$E19)*1000,($D19+$E19))&lt;$D19,IF(MOD(AN$7-(Setup!$B$6+$F19)+($D19+$E19)*1000,($D19+$E19))&lt;Setup!$B$11,"D","N"),IF(AND(Setup!$B$9="Take from R&amp;R",OR(MOD(AN$7-(Setup!$B$6+$F19)+($D19+$E19)*1000,($D19+$E19))=$D19,MOD(AN$7-(Setup!$B$6+$F19)+($D19+$E19)*1000,($D19+$E19))=($D19+$E19)-1)),"T","R"))))</f>
      </c>
      <c r="AO19" s="24">
        <f>IF($A19="","",IF(AND(Setup!$B$9="Mark as travel",OR(MOD(AO$7-(Setup!$B$6+$F19)+($D19+$E19)*1000,($D19+$E19))=0,MOD(AO$7-(Setup!$B$6+$F19)+($D19+$E19)*1000,($D19+$E19))=$D19-1)),"T",IF(MOD(AO$7-(Setup!$B$6+$F19)+($D19+$E19)*1000,($D19+$E19))&lt;$D19,IF(MOD(AO$7-(Setup!$B$6+$F19)+($D19+$E19)*1000,($D19+$E19))&lt;Setup!$B$11,"D","N"),IF(AND(Setup!$B$9="Take from R&amp;R",OR(MOD(AO$7-(Setup!$B$6+$F19)+($D19+$E19)*1000,($D19+$E19))=$D19,MOD(AO$7-(Setup!$B$6+$F19)+($D19+$E19)*1000,($D19+$E19))=($D19+$E19)-1)),"T","R"))))</f>
      </c>
      <c r="AP19" s="24">
        <f>IF($A19="","",IF(AND(Setup!$B$9="Mark as travel",OR(MOD(AP$7-(Setup!$B$6+$F19)+($D19+$E19)*1000,($D19+$E19))=0,MOD(AP$7-(Setup!$B$6+$F19)+($D19+$E19)*1000,($D19+$E19))=$D19-1)),"T",IF(MOD(AP$7-(Setup!$B$6+$F19)+($D19+$E19)*1000,($D19+$E19))&lt;$D19,IF(MOD(AP$7-(Setup!$B$6+$F19)+($D19+$E19)*1000,($D19+$E19))&lt;Setup!$B$11,"D","N"),IF(AND(Setup!$B$9="Take from R&amp;R",OR(MOD(AP$7-(Setup!$B$6+$F19)+($D19+$E19)*1000,($D19+$E19))=$D19,MOD(AP$7-(Setup!$B$6+$F19)+($D19+$E19)*1000,($D19+$E19))=($D19+$E19)-1)),"T","R"))))</f>
      </c>
      <c r="AQ19" s="24">
        <f>IF($A19="","",IF(AND(Setup!$B$9="Mark as travel",OR(MOD(AQ$7-(Setup!$B$6+$F19)+($D19+$E19)*1000,($D19+$E19))=0,MOD(AQ$7-(Setup!$B$6+$F19)+($D19+$E19)*1000,($D19+$E19))=$D19-1)),"T",IF(MOD(AQ$7-(Setup!$B$6+$F19)+($D19+$E19)*1000,($D19+$E19))&lt;$D19,IF(MOD(AQ$7-(Setup!$B$6+$F19)+($D19+$E19)*1000,($D19+$E19))&lt;Setup!$B$11,"D","N"),IF(AND(Setup!$B$9="Take from R&amp;R",OR(MOD(AQ$7-(Setup!$B$6+$F19)+($D19+$E19)*1000,($D19+$E19))=$D19,MOD(AQ$7-(Setup!$B$6+$F19)+($D19+$E19)*1000,($D19+$E19))=($D19+$E19)-1)),"T","R"))))</f>
      </c>
      <c r="AR19" s="24">
        <f>IF($A19="","",IF(AND(Setup!$B$9="Mark as travel",OR(MOD(AR$7-(Setup!$B$6+$F19)+($D19+$E19)*1000,($D19+$E19))=0,MOD(AR$7-(Setup!$B$6+$F19)+($D19+$E19)*1000,($D19+$E19))=$D19-1)),"T",IF(MOD(AR$7-(Setup!$B$6+$F19)+($D19+$E19)*1000,($D19+$E19))&lt;$D19,IF(MOD(AR$7-(Setup!$B$6+$F19)+($D19+$E19)*1000,($D19+$E19))&lt;Setup!$B$11,"D","N"),IF(AND(Setup!$B$9="Take from R&amp;R",OR(MOD(AR$7-(Setup!$B$6+$F19)+($D19+$E19)*1000,($D19+$E19))=$D19,MOD(AR$7-(Setup!$B$6+$F19)+($D19+$E19)*1000,($D19+$E19))=($D19+$E19)-1)),"T","R"))))</f>
      </c>
      <c r="AS19" s="24">
        <f>IF($A19="","",IF(AND(Setup!$B$9="Mark as travel",OR(MOD(AS$7-(Setup!$B$6+$F19)+($D19+$E19)*1000,($D19+$E19))=0,MOD(AS$7-(Setup!$B$6+$F19)+($D19+$E19)*1000,($D19+$E19))=$D19-1)),"T",IF(MOD(AS$7-(Setup!$B$6+$F19)+($D19+$E19)*1000,($D19+$E19))&lt;$D19,IF(MOD(AS$7-(Setup!$B$6+$F19)+($D19+$E19)*1000,($D19+$E19))&lt;Setup!$B$11,"D","N"),IF(AND(Setup!$B$9="Take from R&amp;R",OR(MOD(AS$7-(Setup!$B$6+$F19)+($D19+$E19)*1000,($D19+$E19))=$D19,MOD(AS$7-(Setup!$B$6+$F19)+($D19+$E19)*1000,($D19+$E19))=($D19+$E19)-1)),"T","R"))))</f>
      </c>
      <c r="AT19" s="24">
        <f>IF($A19="","",IF(AND(Setup!$B$9="Mark as travel",OR(MOD(AT$7-(Setup!$B$6+$F19)+($D19+$E19)*1000,($D19+$E19))=0,MOD(AT$7-(Setup!$B$6+$F19)+($D19+$E19)*1000,($D19+$E19))=$D19-1)),"T",IF(MOD(AT$7-(Setup!$B$6+$F19)+($D19+$E19)*1000,($D19+$E19))&lt;$D19,IF(MOD(AT$7-(Setup!$B$6+$F19)+($D19+$E19)*1000,($D19+$E19))&lt;Setup!$B$11,"D","N"),IF(AND(Setup!$B$9="Take from R&amp;R",OR(MOD(AT$7-(Setup!$B$6+$F19)+($D19+$E19)*1000,($D19+$E19))=$D19,MOD(AT$7-(Setup!$B$6+$F19)+($D19+$E19)*1000,($D19+$E19))=($D19+$E19)-1)),"T","R"))))</f>
      </c>
      <c r="AU19" s="24">
        <f>IF($A19="","",IF(AND(Setup!$B$9="Mark as travel",OR(MOD(AU$7-(Setup!$B$6+$F19)+($D19+$E19)*1000,($D19+$E19))=0,MOD(AU$7-(Setup!$B$6+$F19)+($D19+$E19)*1000,($D19+$E19))=$D19-1)),"T",IF(MOD(AU$7-(Setup!$B$6+$F19)+($D19+$E19)*1000,($D19+$E19))&lt;$D19,IF(MOD(AU$7-(Setup!$B$6+$F19)+($D19+$E19)*1000,($D19+$E19))&lt;Setup!$B$11,"D","N"),IF(AND(Setup!$B$9="Take from R&amp;R",OR(MOD(AU$7-(Setup!$B$6+$F19)+($D19+$E19)*1000,($D19+$E19))=$D19,MOD(AU$7-(Setup!$B$6+$F19)+($D19+$E19)*1000,($D19+$E19))=($D19+$E19)-1)),"T","R"))))</f>
      </c>
      <c r="AV19" s="24">
        <f>IF($A19="","",IF(AND(Setup!$B$9="Mark as travel",OR(MOD(AV$7-(Setup!$B$6+$F19)+($D19+$E19)*1000,($D19+$E19))=0,MOD(AV$7-(Setup!$B$6+$F19)+($D19+$E19)*1000,($D19+$E19))=$D19-1)),"T",IF(MOD(AV$7-(Setup!$B$6+$F19)+($D19+$E19)*1000,($D19+$E19))&lt;$D19,IF(MOD(AV$7-(Setup!$B$6+$F19)+($D19+$E19)*1000,($D19+$E19))&lt;Setup!$B$11,"D","N"),IF(AND(Setup!$B$9="Take from R&amp;R",OR(MOD(AV$7-(Setup!$B$6+$F19)+($D19+$E19)*1000,($D19+$E19))=$D19,MOD(AV$7-(Setup!$B$6+$F19)+($D19+$E19)*1000,($D19+$E19))=($D19+$E19)-1)),"T","R"))))</f>
      </c>
      <c r="AW19" s="24">
        <f>IF($A19="","",IF(AND(Setup!$B$9="Mark as travel",OR(MOD(AW$7-(Setup!$B$6+$F19)+($D19+$E19)*1000,($D19+$E19))=0,MOD(AW$7-(Setup!$B$6+$F19)+($D19+$E19)*1000,($D19+$E19))=$D19-1)),"T",IF(MOD(AW$7-(Setup!$B$6+$F19)+($D19+$E19)*1000,($D19+$E19))&lt;$D19,IF(MOD(AW$7-(Setup!$B$6+$F19)+($D19+$E19)*1000,($D19+$E19))&lt;Setup!$B$11,"D","N"),IF(AND(Setup!$B$9="Take from R&amp;R",OR(MOD(AW$7-(Setup!$B$6+$F19)+($D19+$E19)*1000,($D19+$E19))=$D19,MOD(AW$7-(Setup!$B$6+$F19)+($D19+$E19)*1000,($D19+$E19))=($D19+$E19)-1)),"T","R"))))</f>
      </c>
      <c r="AX19" s="24">
        <f>IF($A19="","",IF(AND(Setup!$B$9="Mark as travel",OR(MOD(AX$7-(Setup!$B$6+$F19)+($D19+$E19)*1000,($D19+$E19))=0,MOD(AX$7-(Setup!$B$6+$F19)+($D19+$E19)*1000,($D19+$E19))=$D19-1)),"T",IF(MOD(AX$7-(Setup!$B$6+$F19)+($D19+$E19)*1000,($D19+$E19))&lt;$D19,IF(MOD(AX$7-(Setup!$B$6+$F19)+($D19+$E19)*1000,($D19+$E19))&lt;Setup!$B$11,"D","N"),IF(AND(Setup!$B$9="Take from R&amp;R",OR(MOD(AX$7-(Setup!$B$6+$F19)+($D19+$E19)*1000,($D19+$E19))=$D19,MOD(AX$7-(Setup!$B$6+$F19)+($D19+$E19)*1000,($D19+$E19))=($D19+$E19)-1)),"T","R"))))</f>
      </c>
      <c r="AY19" s="24">
        <f>IF($A19="","",IF(AND(Setup!$B$9="Mark as travel",OR(MOD(AY$7-(Setup!$B$6+$F19)+($D19+$E19)*1000,($D19+$E19))=0,MOD(AY$7-(Setup!$B$6+$F19)+($D19+$E19)*1000,($D19+$E19))=$D19-1)),"T",IF(MOD(AY$7-(Setup!$B$6+$F19)+($D19+$E19)*1000,($D19+$E19))&lt;$D19,IF(MOD(AY$7-(Setup!$B$6+$F19)+($D19+$E19)*1000,($D19+$E19))&lt;Setup!$B$11,"D","N"),IF(AND(Setup!$B$9="Take from R&amp;R",OR(MOD(AY$7-(Setup!$B$6+$F19)+($D19+$E19)*1000,($D19+$E19))=$D19,MOD(AY$7-(Setup!$B$6+$F19)+($D19+$E19)*1000,($D19+$E19))=($D19+$E19)-1)),"T","R"))))</f>
      </c>
      <c r="AZ19" s="24">
        <f>IF($A19="","",IF(AND(Setup!$B$9="Mark as travel",OR(MOD(AZ$7-(Setup!$B$6+$F19)+($D19+$E19)*1000,($D19+$E19))=0,MOD(AZ$7-(Setup!$B$6+$F19)+($D19+$E19)*1000,($D19+$E19))=$D19-1)),"T",IF(MOD(AZ$7-(Setup!$B$6+$F19)+($D19+$E19)*1000,($D19+$E19))&lt;$D19,IF(MOD(AZ$7-(Setup!$B$6+$F19)+($D19+$E19)*1000,($D19+$E19))&lt;Setup!$B$11,"D","N"),IF(AND(Setup!$B$9="Take from R&amp;R",OR(MOD(AZ$7-(Setup!$B$6+$F19)+($D19+$E19)*1000,($D19+$E19))=$D19,MOD(AZ$7-(Setup!$B$6+$F19)+($D19+$E19)*1000,($D19+$E19))=($D19+$E19)-1)),"T","R"))))</f>
      </c>
      <c r="BA19" s="24">
        <f>IF($A19="","",IF(AND(Setup!$B$9="Mark as travel",OR(MOD(BA$7-(Setup!$B$6+$F19)+($D19+$E19)*1000,($D19+$E19))=0,MOD(BA$7-(Setup!$B$6+$F19)+($D19+$E19)*1000,($D19+$E19))=$D19-1)),"T",IF(MOD(BA$7-(Setup!$B$6+$F19)+($D19+$E19)*1000,($D19+$E19))&lt;$D19,IF(MOD(BA$7-(Setup!$B$6+$F19)+($D19+$E19)*1000,($D19+$E19))&lt;Setup!$B$11,"D","N"),IF(AND(Setup!$B$9="Take from R&amp;R",OR(MOD(BA$7-(Setup!$B$6+$F19)+($D19+$E19)*1000,($D19+$E19))=$D19,MOD(BA$7-(Setup!$B$6+$F19)+($D19+$E19)*1000,($D19+$E19))=($D19+$E19)-1)),"T","R"))))</f>
      </c>
      <c r="BB19" s="24">
        <f>IF($A19="","",IF(AND(Setup!$B$9="Mark as travel",OR(MOD(BB$7-(Setup!$B$6+$F19)+($D19+$E19)*1000,($D19+$E19))=0,MOD(BB$7-(Setup!$B$6+$F19)+($D19+$E19)*1000,($D19+$E19))=$D19-1)),"T",IF(MOD(BB$7-(Setup!$B$6+$F19)+($D19+$E19)*1000,($D19+$E19))&lt;$D19,IF(MOD(BB$7-(Setup!$B$6+$F19)+($D19+$E19)*1000,($D19+$E19))&lt;Setup!$B$11,"D","N"),IF(AND(Setup!$B$9="Take from R&amp;R",OR(MOD(BB$7-(Setup!$B$6+$F19)+($D19+$E19)*1000,($D19+$E19))=$D19,MOD(BB$7-(Setup!$B$6+$F19)+($D19+$E19)*1000,($D19+$E19))=($D19+$E19)-1)),"T","R"))))</f>
      </c>
      <c r="BC19" s="24">
        <f>IF($A19="","",IF(AND(Setup!$B$9="Mark as travel",OR(MOD(BC$7-(Setup!$B$6+$F19)+($D19+$E19)*1000,($D19+$E19))=0,MOD(BC$7-(Setup!$B$6+$F19)+($D19+$E19)*1000,($D19+$E19))=$D19-1)),"T",IF(MOD(BC$7-(Setup!$B$6+$F19)+($D19+$E19)*1000,($D19+$E19))&lt;$D19,IF(MOD(BC$7-(Setup!$B$6+$F19)+($D19+$E19)*1000,($D19+$E19))&lt;Setup!$B$11,"D","N"),IF(AND(Setup!$B$9="Take from R&amp;R",OR(MOD(BC$7-(Setup!$B$6+$F19)+($D19+$E19)*1000,($D19+$E19))=$D19,MOD(BC$7-(Setup!$B$6+$F19)+($D19+$E19)*1000,($D19+$E19))=($D19+$E19)-1)),"T","R"))))</f>
      </c>
      <c r="BD19" s="24">
        <f>IF($A19="","",IF(AND(Setup!$B$9="Mark as travel",OR(MOD(BD$7-(Setup!$B$6+$F19)+($D19+$E19)*1000,($D19+$E19))=0,MOD(BD$7-(Setup!$B$6+$F19)+($D19+$E19)*1000,($D19+$E19))=$D19-1)),"T",IF(MOD(BD$7-(Setup!$B$6+$F19)+($D19+$E19)*1000,($D19+$E19))&lt;$D19,IF(MOD(BD$7-(Setup!$B$6+$F19)+($D19+$E19)*1000,($D19+$E19))&lt;Setup!$B$11,"D","N"),IF(AND(Setup!$B$9="Take from R&amp;R",OR(MOD(BD$7-(Setup!$B$6+$F19)+($D19+$E19)*1000,($D19+$E19))=$D19,MOD(BD$7-(Setup!$B$6+$F19)+($D19+$E19)*1000,($D19+$E19))=($D19+$E19)-1)),"T","R"))))</f>
      </c>
      <c r="BE19" s="24">
        <f>IF($A19="","",IF(AND(Setup!$B$9="Mark as travel",OR(MOD(BE$7-(Setup!$B$6+$F19)+($D19+$E19)*1000,($D19+$E19))=0,MOD(BE$7-(Setup!$B$6+$F19)+($D19+$E19)*1000,($D19+$E19))=$D19-1)),"T",IF(MOD(BE$7-(Setup!$B$6+$F19)+($D19+$E19)*1000,($D19+$E19))&lt;$D19,IF(MOD(BE$7-(Setup!$B$6+$F19)+($D19+$E19)*1000,($D19+$E19))&lt;Setup!$B$11,"D","N"),IF(AND(Setup!$B$9="Take from R&amp;R",OR(MOD(BE$7-(Setup!$B$6+$F19)+($D19+$E19)*1000,($D19+$E19))=$D19,MOD(BE$7-(Setup!$B$6+$F19)+($D19+$E19)*1000,($D19+$E19))=($D19+$E19)-1)),"T","R"))))</f>
      </c>
      <c r="BF19" s="24">
        <f>IF($A19="","",IF(AND(Setup!$B$9="Mark as travel",OR(MOD(BF$7-(Setup!$B$6+$F19)+($D19+$E19)*1000,($D19+$E19))=0,MOD(BF$7-(Setup!$B$6+$F19)+($D19+$E19)*1000,($D19+$E19))=$D19-1)),"T",IF(MOD(BF$7-(Setup!$B$6+$F19)+($D19+$E19)*1000,($D19+$E19))&lt;$D19,IF(MOD(BF$7-(Setup!$B$6+$F19)+($D19+$E19)*1000,($D19+$E19))&lt;Setup!$B$11,"D","N"),IF(AND(Setup!$B$9="Take from R&amp;R",OR(MOD(BF$7-(Setup!$B$6+$F19)+($D19+$E19)*1000,($D19+$E19))=$D19,MOD(BF$7-(Setup!$B$6+$F19)+($D19+$E19)*1000,($D19+$E19))=($D19+$E19)-1)),"T","R"))))</f>
      </c>
      <c r="BG19" s="24">
        <f>IF($A19="","",IF(AND(Setup!$B$9="Mark as travel",OR(MOD(BG$7-(Setup!$B$6+$F19)+($D19+$E19)*1000,($D19+$E19))=0,MOD(BG$7-(Setup!$B$6+$F19)+($D19+$E19)*1000,($D19+$E19))=$D19-1)),"T",IF(MOD(BG$7-(Setup!$B$6+$F19)+($D19+$E19)*1000,($D19+$E19))&lt;$D19,IF(MOD(BG$7-(Setup!$B$6+$F19)+($D19+$E19)*1000,($D19+$E19))&lt;Setup!$B$11,"D","N"),IF(AND(Setup!$B$9="Take from R&amp;R",OR(MOD(BG$7-(Setup!$B$6+$F19)+($D19+$E19)*1000,($D19+$E19))=$D19,MOD(BG$7-(Setup!$B$6+$F19)+($D19+$E19)*1000,($D19+$E19))=($D19+$E19)-1)),"T","R"))))</f>
      </c>
      <c r="BH19" s="24">
        <f>IF($A19="","",IF(AND(Setup!$B$9="Mark as travel",OR(MOD(BH$7-(Setup!$B$6+$F19)+($D19+$E19)*1000,($D19+$E19))=0,MOD(BH$7-(Setup!$B$6+$F19)+($D19+$E19)*1000,($D19+$E19))=$D19-1)),"T",IF(MOD(BH$7-(Setup!$B$6+$F19)+($D19+$E19)*1000,($D19+$E19))&lt;$D19,IF(MOD(BH$7-(Setup!$B$6+$F19)+($D19+$E19)*1000,($D19+$E19))&lt;Setup!$B$11,"D","N"),IF(AND(Setup!$B$9="Take from R&amp;R",OR(MOD(BH$7-(Setup!$B$6+$F19)+($D19+$E19)*1000,($D19+$E19))=$D19,MOD(BH$7-(Setup!$B$6+$F19)+($D19+$E19)*1000,($D19+$E19))=($D19+$E19)-1)),"T","R"))))</f>
      </c>
      <c r="BI19" s="24">
        <f>IF($A19="","",IF(AND(Setup!$B$9="Mark as travel",OR(MOD(BI$7-(Setup!$B$6+$F19)+($D19+$E19)*1000,($D19+$E19))=0,MOD(BI$7-(Setup!$B$6+$F19)+($D19+$E19)*1000,($D19+$E19))=$D19-1)),"T",IF(MOD(BI$7-(Setup!$B$6+$F19)+($D19+$E19)*1000,($D19+$E19))&lt;$D19,IF(MOD(BI$7-(Setup!$B$6+$F19)+($D19+$E19)*1000,($D19+$E19))&lt;Setup!$B$11,"D","N"),IF(AND(Setup!$B$9="Take from R&amp;R",OR(MOD(BI$7-(Setup!$B$6+$F19)+($D19+$E19)*1000,($D19+$E19))=$D19,MOD(BI$7-(Setup!$B$6+$F19)+($D19+$E19)*1000,($D19+$E19))=($D19+$E19)-1)),"T","R"))))</f>
      </c>
      <c r="BJ19" s="24">
        <f>IF($A19="","",IF(AND(Setup!$B$9="Mark as travel",OR(MOD(BJ$7-(Setup!$B$6+$F19)+($D19+$E19)*1000,($D19+$E19))=0,MOD(BJ$7-(Setup!$B$6+$F19)+($D19+$E19)*1000,($D19+$E19))=$D19-1)),"T",IF(MOD(BJ$7-(Setup!$B$6+$F19)+($D19+$E19)*1000,($D19+$E19))&lt;$D19,IF(MOD(BJ$7-(Setup!$B$6+$F19)+($D19+$E19)*1000,($D19+$E19))&lt;Setup!$B$11,"D","N"),IF(AND(Setup!$B$9="Take from R&amp;R",OR(MOD(BJ$7-(Setup!$B$6+$F19)+($D19+$E19)*1000,($D19+$E19))=$D19,MOD(BJ$7-(Setup!$B$6+$F19)+($D19+$E19)*1000,($D19+$E19))=($D19+$E19)-1)),"T","R"))))</f>
      </c>
    </row>
    <row r="20" spans="1:62" x14ac:dyDescent="0.25">
      <c r="A20" s="31"/>
      <c r="B20" s="31"/>
      <c r="C20" s="31"/>
      <c r="D20" s="14">
        <f>IF($A20="","",IF(OR($C20="",$C20="Same as Setup"),Setup!$B$15,INDEX(Setup!$B$21:$B$29,MATCH($C20,Setup!$A$21:$A$29,0))))</f>
      </c>
      <c r="E20" s="14">
        <f>IF($A20="","",IF(OR($C20="",$C20="Same as Setup"),Setup!$B$16,INDEX(Setup!$C$21:$C$29,MATCH($C20,Setup!$A$21:$A$29,0))))</f>
      </c>
      <c r="F20" s="5"/>
      <c r="G20" s="24">
        <f>IF($A20="","",IF(AND(Setup!$B$9="Mark as travel",OR(MOD(G$7-(Setup!$B$6+$F20)+($D20+$E20)*1000,($D20+$E20))=0,MOD(G$7-(Setup!$B$6+$F20)+($D20+$E20)*1000,($D20+$E20))=$D20-1)),"T",IF(MOD(G$7-(Setup!$B$6+$F20)+($D20+$E20)*1000,($D20+$E20))&lt;$D20,IF(MOD(G$7-(Setup!$B$6+$F20)+($D20+$E20)*1000,($D20+$E20))&lt;Setup!$B$11,"D","N"),IF(AND(Setup!$B$9="Take from R&amp;R",OR(MOD(G$7-(Setup!$B$6+$F20)+($D20+$E20)*1000,($D20+$E20))=$D20,MOD(G$7-(Setup!$B$6+$F20)+($D20+$E20)*1000,($D20+$E20))=($D20+$E20)-1)),"T","R"))))</f>
      </c>
      <c r="H20" s="24">
        <f>IF($A20="","",IF(AND(Setup!$B$9="Mark as travel",OR(MOD(H$7-(Setup!$B$6+$F20)+($D20+$E20)*1000,($D20+$E20))=0,MOD(H$7-(Setup!$B$6+$F20)+($D20+$E20)*1000,($D20+$E20))=$D20-1)),"T",IF(MOD(H$7-(Setup!$B$6+$F20)+($D20+$E20)*1000,($D20+$E20))&lt;$D20,IF(MOD(H$7-(Setup!$B$6+$F20)+($D20+$E20)*1000,($D20+$E20))&lt;Setup!$B$11,"D","N"),IF(AND(Setup!$B$9="Take from R&amp;R",OR(MOD(H$7-(Setup!$B$6+$F20)+($D20+$E20)*1000,($D20+$E20))=$D20,MOD(H$7-(Setup!$B$6+$F20)+($D20+$E20)*1000,($D20+$E20))=($D20+$E20)-1)),"T","R"))))</f>
      </c>
      <c r="I20" s="24">
        <f>IF($A20="","",IF(AND(Setup!$B$9="Mark as travel",OR(MOD(I$7-(Setup!$B$6+$F20)+($D20+$E20)*1000,($D20+$E20))=0,MOD(I$7-(Setup!$B$6+$F20)+($D20+$E20)*1000,($D20+$E20))=$D20-1)),"T",IF(MOD(I$7-(Setup!$B$6+$F20)+($D20+$E20)*1000,($D20+$E20))&lt;$D20,IF(MOD(I$7-(Setup!$B$6+$F20)+($D20+$E20)*1000,($D20+$E20))&lt;Setup!$B$11,"D","N"),IF(AND(Setup!$B$9="Take from R&amp;R",OR(MOD(I$7-(Setup!$B$6+$F20)+($D20+$E20)*1000,($D20+$E20))=$D20,MOD(I$7-(Setup!$B$6+$F20)+($D20+$E20)*1000,($D20+$E20))=($D20+$E20)-1)),"T","R"))))</f>
      </c>
      <c r="J20" s="24">
        <f>IF($A20="","",IF(AND(Setup!$B$9="Mark as travel",OR(MOD(J$7-(Setup!$B$6+$F20)+($D20+$E20)*1000,($D20+$E20))=0,MOD(J$7-(Setup!$B$6+$F20)+($D20+$E20)*1000,($D20+$E20))=$D20-1)),"T",IF(MOD(J$7-(Setup!$B$6+$F20)+($D20+$E20)*1000,($D20+$E20))&lt;$D20,IF(MOD(J$7-(Setup!$B$6+$F20)+($D20+$E20)*1000,($D20+$E20))&lt;Setup!$B$11,"D","N"),IF(AND(Setup!$B$9="Take from R&amp;R",OR(MOD(J$7-(Setup!$B$6+$F20)+($D20+$E20)*1000,($D20+$E20))=$D20,MOD(J$7-(Setup!$B$6+$F20)+($D20+$E20)*1000,($D20+$E20))=($D20+$E20)-1)),"T","R"))))</f>
      </c>
      <c r="K20" s="24">
        <f>IF($A20="","",IF(AND(Setup!$B$9="Mark as travel",OR(MOD(K$7-(Setup!$B$6+$F20)+($D20+$E20)*1000,($D20+$E20))=0,MOD(K$7-(Setup!$B$6+$F20)+($D20+$E20)*1000,($D20+$E20))=$D20-1)),"T",IF(MOD(K$7-(Setup!$B$6+$F20)+($D20+$E20)*1000,($D20+$E20))&lt;$D20,IF(MOD(K$7-(Setup!$B$6+$F20)+($D20+$E20)*1000,($D20+$E20))&lt;Setup!$B$11,"D","N"),IF(AND(Setup!$B$9="Take from R&amp;R",OR(MOD(K$7-(Setup!$B$6+$F20)+($D20+$E20)*1000,($D20+$E20))=$D20,MOD(K$7-(Setup!$B$6+$F20)+($D20+$E20)*1000,($D20+$E20))=($D20+$E20)-1)),"T","R"))))</f>
      </c>
      <c r="L20" s="24">
        <f>IF($A20="","",IF(AND(Setup!$B$9="Mark as travel",OR(MOD(L$7-(Setup!$B$6+$F20)+($D20+$E20)*1000,($D20+$E20))=0,MOD(L$7-(Setup!$B$6+$F20)+($D20+$E20)*1000,($D20+$E20))=$D20-1)),"T",IF(MOD(L$7-(Setup!$B$6+$F20)+($D20+$E20)*1000,($D20+$E20))&lt;$D20,IF(MOD(L$7-(Setup!$B$6+$F20)+($D20+$E20)*1000,($D20+$E20))&lt;Setup!$B$11,"D","N"),IF(AND(Setup!$B$9="Take from R&amp;R",OR(MOD(L$7-(Setup!$B$6+$F20)+($D20+$E20)*1000,($D20+$E20))=$D20,MOD(L$7-(Setup!$B$6+$F20)+($D20+$E20)*1000,($D20+$E20))=($D20+$E20)-1)),"T","R"))))</f>
      </c>
      <c r="M20" s="24">
        <f>IF($A20="","",IF(AND(Setup!$B$9="Mark as travel",OR(MOD(M$7-(Setup!$B$6+$F20)+($D20+$E20)*1000,($D20+$E20))=0,MOD(M$7-(Setup!$B$6+$F20)+($D20+$E20)*1000,($D20+$E20))=$D20-1)),"T",IF(MOD(M$7-(Setup!$B$6+$F20)+($D20+$E20)*1000,($D20+$E20))&lt;$D20,IF(MOD(M$7-(Setup!$B$6+$F20)+($D20+$E20)*1000,($D20+$E20))&lt;Setup!$B$11,"D","N"),IF(AND(Setup!$B$9="Take from R&amp;R",OR(MOD(M$7-(Setup!$B$6+$F20)+($D20+$E20)*1000,($D20+$E20))=$D20,MOD(M$7-(Setup!$B$6+$F20)+($D20+$E20)*1000,($D20+$E20))=($D20+$E20)-1)),"T","R"))))</f>
      </c>
      <c r="N20" s="24">
        <f>IF($A20="","",IF(AND(Setup!$B$9="Mark as travel",OR(MOD(N$7-(Setup!$B$6+$F20)+($D20+$E20)*1000,($D20+$E20))=0,MOD(N$7-(Setup!$B$6+$F20)+($D20+$E20)*1000,($D20+$E20))=$D20-1)),"T",IF(MOD(N$7-(Setup!$B$6+$F20)+($D20+$E20)*1000,($D20+$E20))&lt;$D20,IF(MOD(N$7-(Setup!$B$6+$F20)+($D20+$E20)*1000,($D20+$E20))&lt;Setup!$B$11,"D","N"),IF(AND(Setup!$B$9="Take from R&amp;R",OR(MOD(N$7-(Setup!$B$6+$F20)+($D20+$E20)*1000,($D20+$E20))=$D20,MOD(N$7-(Setup!$B$6+$F20)+($D20+$E20)*1000,($D20+$E20))=($D20+$E20)-1)),"T","R"))))</f>
      </c>
      <c r="O20" s="24">
        <f>IF($A20="","",IF(AND(Setup!$B$9="Mark as travel",OR(MOD(O$7-(Setup!$B$6+$F20)+($D20+$E20)*1000,($D20+$E20))=0,MOD(O$7-(Setup!$B$6+$F20)+($D20+$E20)*1000,($D20+$E20))=$D20-1)),"T",IF(MOD(O$7-(Setup!$B$6+$F20)+($D20+$E20)*1000,($D20+$E20))&lt;$D20,IF(MOD(O$7-(Setup!$B$6+$F20)+($D20+$E20)*1000,($D20+$E20))&lt;Setup!$B$11,"D","N"),IF(AND(Setup!$B$9="Take from R&amp;R",OR(MOD(O$7-(Setup!$B$6+$F20)+($D20+$E20)*1000,($D20+$E20))=$D20,MOD(O$7-(Setup!$B$6+$F20)+($D20+$E20)*1000,($D20+$E20))=($D20+$E20)-1)),"T","R"))))</f>
      </c>
      <c r="P20" s="24">
        <f>IF($A20="","",IF(AND(Setup!$B$9="Mark as travel",OR(MOD(P$7-(Setup!$B$6+$F20)+($D20+$E20)*1000,($D20+$E20))=0,MOD(P$7-(Setup!$B$6+$F20)+($D20+$E20)*1000,($D20+$E20))=$D20-1)),"T",IF(MOD(P$7-(Setup!$B$6+$F20)+($D20+$E20)*1000,($D20+$E20))&lt;$D20,IF(MOD(P$7-(Setup!$B$6+$F20)+($D20+$E20)*1000,($D20+$E20))&lt;Setup!$B$11,"D","N"),IF(AND(Setup!$B$9="Take from R&amp;R",OR(MOD(P$7-(Setup!$B$6+$F20)+($D20+$E20)*1000,($D20+$E20))=$D20,MOD(P$7-(Setup!$B$6+$F20)+($D20+$E20)*1000,($D20+$E20))=($D20+$E20)-1)),"T","R"))))</f>
      </c>
      <c r="Q20" s="24">
        <f>IF($A20="","",IF(AND(Setup!$B$9="Mark as travel",OR(MOD(Q$7-(Setup!$B$6+$F20)+($D20+$E20)*1000,($D20+$E20))=0,MOD(Q$7-(Setup!$B$6+$F20)+($D20+$E20)*1000,($D20+$E20))=$D20-1)),"T",IF(MOD(Q$7-(Setup!$B$6+$F20)+($D20+$E20)*1000,($D20+$E20))&lt;$D20,IF(MOD(Q$7-(Setup!$B$6+$F20)+($D20+$E20)*1000,($D20+$E20))&lt;Setup!$B$11,"D","N"),IF(AND(Setup!$B$9="Take from R&amp;R",OR(MOD(Q$7-(Setup!$B$6+$F20)+($D20+$E20)*1000,($D20+$E20))=$D20,MOD(Q$7-(Setup!$B$6+$F20)+($D20+$E20)*1000,($D20+$E20))=($D20+$E20)-1)),"T","R"))))</f>
      </c>
      <c r="R20" s="24">
        <f>IF($A20="","",IF(AND(Setup!$B$9="Mark as travel",OR(MOD(R$7-(Setup!$B$6+$F20)+($D20+$E20)*1000,($D20+$E20))=0,MOD(R$7-(Setup!$B$6+$F20)+($D20+$E20)*1000,($D20+$E20))=$D20-1)),"T",IF(MOD(R$7-(Setup!$B$6+$F20)+($D20+$E20)*1000,($D20+$E20))&lt;$D20,IF(MOD(R$7-(Setup!$B$6+$F20)+($D20+$E20)*1000,($D20+$E20))&lt;Setup!$B$11,"D","N"),IF(AND(Setup!$B$9="Take from R&amp;R",OR(MOD(R$7-(Setup!$B$6+$F20)+($D20+$E20)*1000,($D20+$E20))=$D20,MOD(R$7-(Setup!$B$6+$F20)+($D20+$E20)*1000,($D20+$E20))=($D20+$E20)-1)),"T","R"))))</f>
      </c>
      <c r="S20" s="24">
        <f>IF($A20="","",IF(AND(Setup!$B$9="Mark as travel",OR(MOD(S$7-(Setup!$B$6+$F20)+($D20+$E20)*1000,($D20+$E20))=0,MOD(S$7-(Setup!$B$6+$F20)+($D20+$E20)*1000,($D20+$E20))=$D20-1)),"T",IF(MOD(S$7-(Setup!$B$6+$F20)+($D20+$E20)*1000,($D20+$E20))&lt;$D20,IF(MOD(S$7-(Setup!$B$6+$F20)+($D20+$E20)*1000,($D20+$E20))&lt;Setup!$B$11,"D","N"),IF(AND(Setup!$B$9="Take from R&amp;R",OR(MOD(S$7-(Setup!$B$6+$F20)+($D20+$E20)*1000,($D20+$E20))=$D20,MOD(S$7-(Setup!$B$6+$F20)+($D20+$E20)*1000,($D20+$E20))=($D20+$E20)-1)),"T","R"))))</f>
      </c>
      <c r="T20" s="24">
        <f>IF($A20="","",IF(AND(Setup!$B$9="Mark as travel",OR(MOD(T$7-(Setup!$B$6+$F20)+($D20+$E20)*1000,($D20+$E20))=0,MOD(T$7-(Setup!$B$6+$F20)+($D20+$E20)*1000,($D20+$E20))=$D20-1)),"T",IF(MOD(T$7-(Setup!$B$6+$F20)+($D20+$E20)*1000,($D20+$E20))&lt;$D20,IF(MOD(T$7-(Setup!$B$6+$F20)+($D20+$E20)*1000,($D20+$E20))&lt;Setup!$B$11,"D","N"),IF(AND(Setup!$B$9="Take from R&amp;R",OR(MOD(T$7-(Setup!$B$6+$F20)+($D20+$E20)*1000,($D20+$E20))=$D20,MOD(T$7-(Setup!$B$6+$F20)+($D20+$E20)*1000,($D20+$E20))=($D20+$E20)-1)),"T","R"))))</f>
      </c>
      <c r="U20" s="24">
        <f>IF($A20="","",IF(AND(Setup!$B$9="Mark as travel",OR(MOD(U$7-(Setup!$B$6+$F20)+($D20+$E20)*1000,($D20+$E20))=0,MOD(U$7-(Setup!$B$6+$F20)+($D20+$E20)*1000,($D20+$E20))=$D20-1)),"T",IF(MOD(U$7-(Setup!$B$6+$F20)+($D20+$E20)*1000,($D20+$E20))&lt;$D20,IF(MOD(U$7-(Setup!$B$6+$F20)+($D20+$E20)*1000,($D20+$E20))&lt;Setup!$B$11,"D","N"),IF(AND(Setup!$B$9="Take from R&amp;R",OR(MOD(U$7-(Setup!$B$6+$F20)+($D20+$E20)*1000,($D20+$E20))=$D20,MOD(U$7-(Setup!$B$6+$F20)+($D20+$E20)*1000,($D20+$E20))=($D20+$E20)-1)),"T","R"))))</f>
      </c>
      <c r="V20" s="24">
        <f>IF($A20="","",IF(AND(Setup!$B$9="Mark as travel",OR(MOD(V$7-(Setup!$B$6+$F20)+($D20+$E20)*1000,($D20+$E20))=0,MOD(V$7-(Setup!$B$6+$F20)+($D20+$E20)*1000,($D20+$E20))=$D20-1)),"T",IF(MOD(V$7-(Setup!$B$6+$F20)+($D20+$E20)*1000,($D20+$E20))&lt;$D20,IF(MOD(V$7-(Setup!$B$6+$F20)+($D20+$E20)*1000,($D20+$E20))&lt;Setup!$B$11,"D","N"),IF(AND(Setup!$B$9="Take from R&amp;R",OR(MOD(V$7-(Setup!$B$6+$F20)+($D20+$E20)*1000,($D20+$E20))=$D20,MOD(V$7-(Setup!$B$6+$F20)+($D20+$E20)*1000,($D20+$E20))=($D20+$E20)-1)),"T","R"))))</f>
      </c>
      <c r="W20" s="24">
        <f>IF($A20="","",IF(AND(Setup!$B$9="Mark as travel",OR(MOD(W$7-(Setup!$B$6+$F20)+($D20+$E20)*1000,($D20+$E20))=0,MOD(W$7-(Setup!$B$6+$F20)+($D20+$E20)*1000,($D20+$E20))=$D20-1)),"T",IF(MOD(W$7-(Setup!$B$6+$F20)+($D20+$E20)*1000,($D20+$E20))&lt;$D20,IF(MOD(W$7-(Setup!$B$6+$F20)+($D20+$E20)*1000,($D20+$E20))&lt;Setup!$B$11,"D","N"),IF(AND(Setup!$B$9="Take from R&amp;R",OR(MOD(W$7-(Setup!$B$6+$F20)+($D20+$E20)*1000,($D20+$E20))=$D20,MOD(W$7-(Setup!$B$6+$F20)+($D20+$E20)*1000,($D20+$E20))=($D20+$E20)-1)),"T","R"))))</f>
      </c>
      <c r="X20" s="24">
        <f>IF($A20="","",IF(AND(Setup!$B$9="Mark as travel",OR(MOD(X$7-(Setup!$B$6+$F20)+($D20+$E20)*1000,($D20+$E20))=0,MOD(X$7-(Setup!$B$6+$F20)+($D20+$E20)*1000,($D20+$E20))=$D20-1)),"T",IF(MOD(X$7-(Setup!$B$6+$F20)+($D20+$E20)*1000,($D20+$E20))&lt;$D20,IF(MOD(X$7-(Setup!$B$6+$F20)+($D20+$E20)*1000,($D20+$E20))&lt;Setup!$B$11,"D","N"),IF(AND(Setup!$B$9="Take from R&amp;R",OR(MOD(X$7-(Setup!$B$6+$F20)+($D20+$E20)*1000,($D20+$E20))=$D20,MOD(X$7-(Setup!$B$6+$F20)+($D20+$E20)*1000,($D20+$E20))=($D20+$E20)-1)),"T","R"))))</f>
      </c>
      <c r="Y20" s="24">
        <f>IF($A20="","",IF(AND(Setup!$B$9="Mark as travel",OR(MOD(Y$7-(Setup!$B$6+$F20)+($D20+$E20)*1000,($D20+$E20))=0,MOD(Y$7-(Setup!$B$6+$F20)+($D20+$E20)*1000,($D20+$E20))=$D20-1)),"T",IF(MOD(Y$7-(Setup!$B$6+$F20)+($D20+$E20)*1000,($D20+$E20))&lt;$D20,IF(MOD(Y$7-(Setup!$B$6+$F20)+($D20+$E20)*1000,($D20+$E20))&lt;Setup!$B$11,"D","N"),IF(AND(Setup!$B$9="Take from R&amp;R",OR(MOD(Y$7-(Setup!$B$6+$F20)+($D20+$E20)*1000,($D20+$E20))=$D20,MOD(Y$7-(Setup!$B$6+$F20)+($D20+$E20)*1000,($D20+$E20))=($D20+$E20)-1)),"T","R"))))</f>
      </c>
      <c r="Z20" s="24">
        <f>IF($A20="","",IF(AND(Setup!$B$9="Mark as travel",OR(MOD(Z$7-(Setup!$B$6+$F20)+($D20+$E20)*1000,($D20+$E20))=0,MOD(Z$7-(Setup!$B$6+$F20)+($D20+$E20)*1000,($D20+$E20))=$D20-1)),"T",IF(MOD(Z$7-(Setup!$B$6+$F20)+($D20+$E20)*1000,($D20+$E20))&lt;$D20,IF(MOD(Z$7-(Setup!$B$6+$F20)+($D20+$E20)*1000,($D20+$E20))&lt;Setup!$B$11,"D","N"),IF(AND(Setup!$B$9="Take from R&amp;R",OR(MOD(Z$7-(Setup!$B$6+$F20)+($D20+$E20)*1000,($D20+$E20))=$D20,MOD(Z$7-(Setup!$B$6+$F20)+($D20+$E20)*1000,($D20+$E20))=($D20+$E20)-1)),"T","R"))))</f>
      </c>
      <c r="AA20" s="24">
        <f>IF($A20="","",IF(AND(Setup!$B$9="Mark as travel",OR(MOD(AA$7-(Setup!$B$6+$F20)+($D20+$E20)*1000,($D20+$E20))=0,MOD(AA$7-(Setup!$B$6+$F20)+($D20+$E20)*1000,($D20+$E20))=$D20-1)),"T",IF(MOD(AA$7-(Setup!$B$6+$F20)+($D20+$E20)*1000,($D20+$E20))&lt;$D20,IF(MOD(AA$7-(Setup!$B$6+$F20)+($D20+$E20)*1000,($D20+$E20))&lt;Setup!$B$11,"D","N"),IF(AND(Setup!$B$9="Take from R&amp;R",OR(MOD(AA$7-(Setup!$B$6+$F20)+($D20+$E20)*1000,($D20+$E20))=$D20,MOD(AA$7-(Setup!$B$6+$F20)+($D20+$E20)*1000,($D20+$E20))=($D20+$E20)-1)),"T","R"))))</f>
      </c>
      <c r="AB20" s="24">
        <f>IF($A20="","",IF(AND(Setup!$B$9="Mark as travel",OR(MOD(AB$7-(Setup!$B$6+$F20)+($D20+$E20)*1000,($D20+$E20))=0,MOD(AB$7-(Setup!$B$6+$F20)+($D20+$E20)*1000,($D20+$E20))=$D20-1)),"T",IF(MOD(AB$7-(Setup!$B$6+$F20)+($D20+$E20)*1000,($D20+$E20))&lt;$D20,IF(MOD(AB$7-(Setup!$B$6+$F20)+($D20+$E20)*1000,($D20+$E20))&lt;Setup!$B$11,"D","N"),IF(AND(Setup!$B$9="Take from R&amp;R",OR(MOD(AB$7-(Setup!$B$6+$F20)+($D20+$E20)*1000,($D20+$E20))=$D20,MOD(AB$7-(Setup!$B$6+$F20)+($D20+$E20)*1000,($D20+$E20))=($D20+$E20)-1)),"T","R"))))</f>
      </c>
      <c r="AC20" s="24">
        <f>IF($A20="","",IF(AND(Setup!$B$9="Mark as travel",OR(MOD(AC$7-(Setup!$B$6+$F20)+($D20+$E20)*1000,($D20+$E20))=0,MOD(AC$7-(Setup!$B$6+$F20)+($D20+$E20)*1000,($D20+$E20))=$D20-1)),"T",IF(MOD(AC$7-(Setup!$B$6+$F20)+($D20+$E20)*1000,($D20+$E20))&lt;$D20,IF(MOD(AC$7-(Setup!$B$6+$F20)+($D20+$E20)*1000,($D20+$E20))&lt;Setup!$B$11,"D","N"),IF(AND(Setup!$B$9="Take from R&amp;R",OR(MOD(AC$7-(Setup!$B$6+$F20)+($D20+$E20)*1000,($D20+$E20))=$D20,MOD(AC$7-(Setup!$B$6+$F20)+($D20+$E20)*1000,($D20+$E20))=($D20+$E20)-1)),"T","R"))))</f>
      </c>
      <c r="AD20" s="24">
        <f>IF($A20="","",IF(AND(Setup!$B$9="Mark as travel",OR(MOD(AD$7-(Setup!$B$6+$F20)+($D20+$E20)*1000,($D20+$E20))=0,MOD(AD$7-(Setup!$B$6+$F20)+($D20+$E20)*1000,($D20+$E20))=$D20-1)),"T",IF(MOD(AD$7-(Setup!$B$6+$F20)+($D20+$E20)*1000,($D20+$E20))&lt;$D20,IF(MOD(AD$7-(Setup!$B$6+$F20)+($D20+$E20)*1000,($D20+$E20))&lt;Setup!$B$11,"D","N"),IF(AND(Setup!$B$9="Take from R&amp;R",OR(MOD(AD$7-(Setup!$B$6+$F20)+($D20+$E20)*1000,($D20+$E20))=$D20,MOD(AD$7-(Setup!$B$6+$F20)+($D20+$E20)*1000,($D20+$E20))=($D20+$E20)-1)),"T","R"))))</f>
      </c>
      <c r="AE20" s="24">
        <f>IF($A20="","",IF(AND(Setup!$B$9="Mark as travel",OR(MOD(AE$7-(Setup!$B$6+$F20)+($D20+$E20)*1000,($D20+$E20))=0,MOD(AE$7-(Setup!$B$6+$F20)+($D20+$E20)*1000,($D20+$E20))=$D20-1)),"T",IF(MOD(AE$7-(Setup!$B$6+$F20)+($D20+$E20)*1000,($D20+$E20))&lt;$D20,IF(MOD(AE$7-(Setup!$B$6+$F20)+($D20+$E20)*1000,($D20+$E20))&lt;Setup!$B$11,"D","N"),IF(AND(Setup!$B$9="Take from R&amp;R",OR(MOD(AE$7-(Setup!$B$6+$F20)+($D20+$E20)*1000,($D20+$E20))=$D20,MOD(AE$7-(Setup!$B$6+$F20)+($D20+$E20)*1000,($D20+$E20))=($D20+$E20)-1)),"T","R"))))</f>
      </c>
      <c r="AF20" s="24">
        <f>IF($A20="","",IF(AND(Setup!$B$9="Mark as travel",OR(MOD(AF$7-(Setup!$B$6+$F20)+($D20+$E20)*1000,($D20+$E20))=0,MOD(AF$7-(Setup!$B$6+$F20)+($D20+$E20)*1000,($D20+$E20))=$D20-1)),"T",IF(MOD(AF$7-(Setup!$B$6+$F20)+($D20+$E20)*1000,($D20+$E20))&lt;$D20,IF(MOD(AF$7-(Setup!$B$6+$F20)+($D20+$E20)*1000,($D20+$E20))&lt;Setup!$B$11,"D","N"),IF(AND(Setup!$B$9="Take from R&amp;R",OR(MOD(AF$7-(Setup!$B$6+$F20)+($D20+$E20)*1000,($D20+$E20))=$D20,MOD(AF$7-(Setup!$B$6+$F20)+($D20+$E20)*1000,($D20+$E20))=($D20+$E20)-1)),"T","R"))))</f>
      </c>
      <c r="AG20" s="24">
        <f>IF($A20="","",IF(AND(Setup!$B$9="Mark as travel",OR(MOD(AG$7-(Setup!$B$6+$F20)+($D20+$E20)*1000,($D20+$E20))=0,MOD(AG$7-(Setup!$B$6+$F20)+($D20+$E20)*1000,($D20+$E20))=$D20-1)),"T",IF(MOD(AG$7-(Setup!$B$6+$F20)+($D20+$E20)*1000,($D20+$E20))&lt;$D20,IF(MOD(AG$7-(Setup!$B$6+$F20)+($D20+$E20)*1000,($D20+$E20))&lt;Setup!$B$11,"D","N"),IF(AND(Setup!$B$9="Take from R&amp;R",OR(MOD(AG$7-(Setup!$B$6+$F20)+($D20+$E20)*1000,($D20+$E20))=$D20,MOD(AG$7-(Setup!$B$6+$F20)+($D20+$E20)*1000,($D20+$E20))=($D20+$E20)-1)),"T","R"))))</f>
      </c>
      <c r="AH20" s="24">
        <f>IF($A20="","",IF(AND(Setup!$B$9="Mark as travel",OR(MOD(AH$7-(Setup!$B$6+$F20)+($D20+$E20)*1000,($D20+$E20))=0,MOD(AH$7-(Setup!$B$6+$F20)+($D20+$E20)*1000,($D20+$E20))=$D20-1)),"T",IF(MOD(AH$7-(Setup!$B$6+$F20)+($D20+$E20)*1000,($D20+$E20))&lt;$D20,IF(MOD(AH$7-(Setup!$B$6+$F20)+($D20+$E20)*1000,($D20+$E20))&lt;Setup!$B$11,"D","N"),IF(AND(Setup!$B$9="Take from R&amp;R",OR(MOD(AH$7-(Setup!$B$6+$F20)+($D20+$E20)*1000,($D20+$E20))=$D20,MOD(AH$7-(Setup!$B$6+$F20)+($D20+$E20)*1000,($D20+$E20))=($D20+$E20)-1)),"T","R"))))</f>
      </c>
      <c r="AI20" s="24">
        <f>IF($A20="","",IF(AND(Setup!$B$9="Mark as travel",OR(MOD(AI$7-(Setup!$B$6+$F20)+($D20+$E20)*1000,($D20+$E20))=0,MOD(AI$7-(Setup!$B$6+$F20)+($D20+$E20)*1000,($D20+$E20))=$D20-1)),"T",IF(MOD(AI$7-(Setup!$B$6+$F20)+($D20+$E20)*1000,($D20+$E20))&lt;$D20,IF(MOD(AI$7-(Setup!$B$6+$F20)+($D20+$E20)*1000,($D20+$E20))&lt;Setup!$B$11,"D","N"),IF(AND(Setup!$B$9="Take from R&amp;R",OR(MOD(AI$7-(Setup!$B$6+$F20)+($D20+$E20)*1000,($D20+$E20))=$D20,MOD(AI$7-(Setup!$B$6+$F20)+($D20+$E20)*1000,($D20+$E20))=($D20+$E20)-1)),"T","R"))))</f>
      </c>
      <c r="AJ20" s="24">
        <f>IF($A20="","",IF(AND(Setup!$B$9="Mark as travel",OR(MOD(AJ$7-(Setup!$B$6+$F20)+($D20+$E20)*1000,($D20+$E20))=0,MOD(AJ$7-(Setup!$B$6+$F20)+($D20+$E20)*1000,($D20+$E20))=$D20-1)),"T",IF(MOD(AJ$7-(Setup!$B$6+$F20)+($D20+$E20)*1000,($D20+$E20))&lt;$D20,IF(MOD(AJ$7-(Setup!$B$6+$F20)+($D20+$E20)*1000,($D20+$E20))&lt;Setup!$B$11,"D","N"),IF(AND(Setup!$B$9="Take from R&amp;R",OR(MOD(AJ$7-(Setup!$B$6+$F20)+($D20+$E20)*1000,($D20+$E20))=$D20,MOD(AJ$7-(Setup!$B$6+$F20)+($D20+$E20)*1000,($D20+$E20))=($D20+$E20)-1)),"T","R"))))</f>
      </c>
      <c r="AK20" s="24">
        <f>IF($A20="","",IF(AND(Setup!$B$9="Mark as travel",OR(MOD(AK$7-(Setup!$B$6+$F20)+($D20+$E20)*1000,($D20+$E20))=0,MOD(AK$7-(Setup!$B$6+$F20)+($D20+$E20)*1000,($D20+$E20))=$D20-1)),"T",IF(MOD(AK$7-(Setup!$B$6+$F20)+($D20+$E20)*1000,($D20+$E20))&lt;$D20,IF(MOD(AK$7-(Setup!$B$6+$F20)+($D20+$E20)*1000,($D20+$E20))&lt;Setup!$B$11,"D","N"),IF(AND(Setup!$B$9="Take from R&amp;R",OR(MOD(AK$7-(Setup!$B$6+$F20)+($D20+$E20)*1000,($D20+$E20))=$D20,MOD(AK$7-(Setup!$B$6+$F20)+($D20+$E20)*1000,($D20+$E20))=($D20+$E20)-1)),"T","R"))))</f>
      </c>
      <c r="AL20" s="24">
        <f>IF($A20="","",IF(AND(Setup!$B$9="Mark as travel",OR(MOD(AL$7-(Setup!$B$6+$F20)+($D20+$E20)*1000,($D20+$E20))=0,MOD(AL$7-(Setup!$B$6+$F20)+($D20+$E20)*1000,($D20+$E20))=$D20-1)),"T",IF(MOD(AL$7-(Setup!$B$6+$F20)+($D20+$E20)*1000,($D20+$E20))&lt;$D20,IF(MOD(AL$7-(Setup!$B$6+$F20)+($D20+$E20)*1000,($D20+$E20))&lt;Setup!$B$11,"D","N"),IF(AND(Setup!$B$9="Take from R&amp;R",OR(MOD(AL$7-(Setup!$B$6+$F20)+($D20+$E20)*1000,($D20+$E20))=$D20,MOD(AL$7-(Setup!$B$6+$F20)+($D20+$E20)*1000,($D20+$E20))=($D20+$E20)-1)),"T","R"))))</f>
      </c>
      <c r="AM20" s="24">
        <f>IF($A20="","",IF(AND(Setup!$B$9="Mark as travel",OR(MOD(AM$7-(Setup!$B$6+$F20)+($D20+$E20)*1000,($D20+$E20))=0,MOD(AM$7-(Setup!$B$6+$F20)+($D20+$E20)*1000,($D20+$E20))=$D20-1)),"T",IF(MOD(AM$7-(Setup!$B$6+$F20)+($D20+$E20)*1000,($D20+$E20))&lt;$D20,IF(MOD(AM$7-(Setup!$B$6+$F20)+($D20+$E20)*1000,($D20+$E20))&lt;Setup!$B$11,"D","N"),IF(AND(Setup!$B$9="Take from R&amp;R",OR(MOD(AM$7-(Setup!$B$6+$F20)+($D20+$E20)*1000,($D20+$E20))=$D20,MOD(AM$7-(Setup!$B$6+$F20)+($D20+$E20)*1000,($D20+$E20))=($D20+$E20)-1)),"T","R"))))</f>
      </c>
      <c r="AN20" s="24">
        <f>IF($A20="","",IF(AND(Setup!$B$9="Mark as travel",OR(MOD(AN$7-(Setup!$B$6+$F20)+($D20+$E20)*1000,($D20+$E20))=0,MOD(AN$7-(Setup!$B$6+$F20)+($D20+$E20)*1000,($D20+$E20))=$D20-1)),"T",IF(MOD(AN$7-(Setup!$B$6+$F20)+($D20+$E20)*1000,($D20+$E20))&lt;$D20,IF(MOD(AN$7-(Setup!$B$6+$F20)+($D20+$E20)*1000,($D20+$E20))&lt;Setup!$B$11,"D","N"),IF(AND(Setup!$B$9="Take from R&amp;R",OR(MOD(AN$7-(Setup!$B$6+$F20)+($D20+$E20)*1000,($D20+$E20))=$D20,MOD(AN$7-(Setup!$B$6+$F20)+($D20+$E20)*1000,($D20+$E20))=($D20+$E20)-1)),"T","R"))))</f>
      </c>
      <c r="AO20" s="24">
        <f>IF($A20="","",IF(AND(Setup!$B$9="Mark as travel",OR(MOD(AO$7-(Setup!$B$6+$F20)+($D20+$E20)*1000,($D20+$E20))=0,MOD(AO$7-(Setup!$B$6+$F20)+($D20+$E20)*1000,($D20+$E20))=$D20-1)),"T",IF(MOD(AO$7-(Setup!$B$6+$F20)+($D20+$E20)*1000,($D20+$E20))&lt;$D20,IF(MOD(AO$7-(Setup!$B$6+$F20)+($D20+$E20)*1000,($D20+$E20))&lt;Setup!$B$11,"D","N"),IF(AND(Setup!$B$9="Take from R&amp;R",OR(MOD(AO$7-(Setup!$B$6+$F20)+($D20+$E20)*1000,($D20+$E20))=$D20,MOD(AO$7-(Setup!$B$6+$F20)+($D20+$E20)*1000,($D20+$E20))=($D20+$E20)-1)),"T","R"))))</f>
      </c>
      <c r="AP20" s="24">
        <f>IF($A20="","",IF(AND(Setup!$B$9="Mark as travel",OR(MOD(AP$7-(Setup!$B$6+$F20)+($D20+$E20)*1000,($D20+$E20))=0,MOD(AP$7-(Setup!$B$6+$F20)+($D20+$E20)*1000,($D20+$E20))=$D20-1)),"T",IF(MOD(AP$7-(Setup!$B$6+$F20)+($D20+$E20)*1000,($D20+$E20))&lt;$D20,IF(MOD(AP$7-(Setup!$B$6+$F20)+($D20+$E20)*1000,($D20+$E20))&lt;Setup!$B$11,"D","N"),IF(AND(Setup!$B$9="Take from R&amp;R",OR(MOD(AP$7-(Setup!$B$6+$F20)+($D20+$E20)*1000,($D20+$E20))=$D20,MOD(AP$7-(Setup!$B$6+$F20)+($D20+$E20)*1000,($D20+$E20))=($D20+$E20)-1)),"T","R"))))</f>
      </c>
      <c r="AQ20" s="24">
        <f>IF($A20="","",IF(AND(Setup!$B$9="Mark as travel",OR(MOD(AQ$7-(Setup!$B$6+$F20)+($D20+$E20)*1000,($D20+$E20))=0,MOD(AQ$7-(Setup!$B$6+$F20)+($D20+$E20)*1000,($D20+$E20))=$D20-1)),"T",IF(MOD(AQ$7-(Setup!$B$6+$F20)+($D20+$E20)*1000,($D20+$E20))&lt;$D20,IF(MOD(AQ$7-(Setup!$B$6+$F20)+($D20+$E20)*1000,($D20+$E20))&lt;Setup!$B$11,"D","N"),IF(AND(Setup!$B$9="Take from R&amp;R",OR(MOD(AQ$7-(Setup!$B$6+$F20)+($D20+$E20)*1000,($D20+$E20))=$D20,MOD(AQ$7-(Setup!$B$6+$F20)+($D20+$E20)*1000,($D20+$E20))=($D20+$E20)-1)),"T","R"))))</f>
      </c>
      <c r="AR20" s="24">
        <f>IF($A20="","",IF(AND(Setup!$B$9="Mark as travel",OR(MOD(AR$7-(Setup!$B$6+$F20)+($D20+$E20)*1000,($D20+$E20))=0,MOD(AR$7-(Setup!$B$6+$F20)+($D20+$E20)*1000,($D20+$E20))=$D20-1)),"T",IF(MOD(AR$7-(Setup!$B$6+$F20)+($D20+$E20)*1000,($D20+$E20))&lt;$D20,IF(MOD(AR$7-(Setup!$B$6+$F20)+($D20+$E20)*1000,($D20+$E20))&lt;Setup!$B$11,"D","N"),IF(AND(Setup!$B$9="Take from R&amp;R",OR(MOD(AR$7-(Setup!$B$6+$F20)+($D20+$E20)*1000,($D20+$E20))=$D20,MOD(AR$7-(Setup!$B$6+$F20)+($D20+$E20)*1000,($D20+$E20))=($D20+$E20)-1)),"T","R"))))</f>
      </c>
      <c r="AS20" s="24">
        <f>IF($A20="","",IF(AND(Setup!$B$9="Mark as travel",OR(MOD(AS$7-(Setup!$B$6+$F20)+($D20+$E20)*1000,($D20+$E20))=0,MOD(AS$7-(Setup!$B$6+$F20)+($D20+$E20)*1000,($D20+$E20))=$D20-1)),"T",IF(MOD(AS$7-(Setup!$B$6+$F20)+($D20+$E20)*1000,($D20+$E20))&lt;$D20,IF(MOD(AS$7-(Setup!$B$6+$F20)+($D20+$E20)*1000,($D20+$E20))&lt;Setup!$B$11,"D","N"),IF(AND(Setup!$B$9="Take from R&amp;R",OR(MOD(AS$7-(Setup!$B$6+$F20)+($D20+$E20)*1000,($D20+$E20))=$D20,MOD(AS$7-(Setup!$B$6+$F20)+($D20+$E20)*1000,($D20+$E20))=($D20+$E20)-1)),"T","R"))))</f>
      </c>
      <c r="AT20" s="24">
        <f>IF($A20="","",IF(AND(Setup!$B$9="Mark as travel",OR(MOD(AT$7-(Setup!$B$6+$F20)+($D20+$E20)*1000,($D20+$E20))=0,MOD(AT$7-(Setup!$B$6+$F20)+($D20+$E20)*1000,($D20+$E20))=$D20-1)),"T",IF(MOD(AT$7-(Setup!$B$6+$F20)+($D20+$E20)*1000,($D20+$E20))&lt;$D20,IF(MOD(AT$7-(Setup!$B$6+$F20)+($D20+$E20)*1000,($D20+$E20))&lt;Setup!$B$11,"D","N"),IF(AND(Setup!$B$9="Take from R&amp;R",OR(MOD(AT$7-(Setup!$B$6+$F20)+($D20+$E20)*1000,($D20+$E20))=$D20,MOD(AT$7-(Setup!$B$6+$F20)+($D20+$E20)*1000,($D20+$E20))=($D20+$E20)-1)),"T","R"))))</f>
      </c>
      <c r="AU20" s="24">
        <f>IF($A20="","",IF(AND(Setup!$B$9="Mark as travel",OR(MOD(AU$7-(Setup!$B$6+$F20)+($D20+$E20)*1000,($D20+$E20))=0,MOD(AU$7-(Setup!$B$6+$F20)+($D20+$E20)*1000,($D20+$E20))=$D20-1)),"T",IF(MOD(AU$7-(Setup!$B$6+$F20)+($D20+$E20)*1000,($D20+$E20))&lt;$D20,IF(MOD(AU$7-(Setup!$B$6+$F20)+($D20+$E20)*1000,($D20+$E20))&lt;Setup!$B$11,"D","N"),IF(AND(Setup!$B$9="Take from R&amp;R",OR(MOD(AU$7-(Setup!$B$6+$F20)+($D20+$E20)*1000,($D20+$E20))=$D20,MOD(AU$7-(Setup!$B$6+$F20)+($D20+$E20)*1000,($D20+$E20))=($D20+$E20)-1)),"T","R"))))</f>
      </c>
      <c r="AV20" s="24">
        <f>IF($A20="","",IF(AND(Setup!$B$9="Mark as travel",OR(MOD(AV$7-(Setup!$B$6+$F20)+($D20+$E20)*1000,($D20+$E20))=0,MOD(AV$7-(Setup!$B$6+$F20)+($D20+$E20)*1000,($D20+$E20))=$D20-1)),"T",IF(MOD(AV$7-(Setup!$B$6+$F20)+($D20+$E20)*1000,($D20+$E20))&lt;$D20,IF(MOD(AV$7-(Setup!$B$6+$F20)+($D20+$E20)*1000,($D20+$E20))&lt;Setup!$B$11,"D","N"),IF(AND(Setup!$B$9="Take from R&amp;R",OR(MOD(AV$7-(Setup!$B$6+$F20)+($D20+$E20)*1000,($D20+$E20))=$D20,MOD(AV$7-(Setup!$B$6+$F20)+($D20+$E20)*1000,($D20+$E20))=($D20+$E20)-1)),"T","R"))))</f>
      </c>
      <c r="AW20" s="24">
        <f>IF($A20="","",IF(AND(Setup!$B$9="Mark as travel",OR(MOD(AW$7-(Setup!$B$6+$F20)+($D20+$E20)*1000,($D20+$E20))=0,MOD(AW$7-(Setup!$B$6+$F20)+($D20+$E20)*1000,($D20+$E20))=$D20-1)),"T",IF(MOD(AW$7-(Setup!$B$6+$F20)+($D20+$E20)*1000,($D20+$E20))&lt;$D20,IF(MOD(AW$7-(Setup!$B$6+$F20)+($D20+$E20)*1000,($D20+$E20))&lt;Setup!$B$11,"D","N"),IF(AND(Setup!$B$9="Take from R&amp;R",OR(MOD(AW$7-(Setup!$B$6+$F20)+($D20+$E20)*1000,($D20+$E20))=$D20,MOD(AW$7-(Setup!$B$6+$F20)+($D20+$E20)*1000,($D20+$E20))=($D20+$E20)-1)),"T","R"))))</f>
      </c>
      <c r="AX20" s="24">
        <f>IF($A20="","",IF(AND(Setup!$B$9="Mark as travel",OR(MOD(AX$7-(Setup!$B$6+$F20)+($D20+$E20)*1000,($D20+$E20))=0,MOD(AX$7-(Setup!$B$6+$F20)+($D20+$E20)*1000,($D20+$E20))=$D20-1)),"T",IF(MOD(AX$7-(Setup!$B$6+$F20)+($D20+$E20)*1000,($D20+$E20))&lt;$D20,IF(MOD(AX$7-(Setup!$B$6+$F20)+($D20+$E20)*1000,($D20+$E20))&lt;Setup!$B$11,"D","N"),IF(AND(Setup!$B$9="Take from R&amp;R",OR(MOD(AX$7-(Setup!$B$6+$F20)+($D20+$E20)*1000,($D20+$E20))=$D20,MOD(AX$7-(Setup!$B$6+$F20)+($D20+$E20)*1000,($D20+$E20))=($D20+$E20)-1)),"T","R"))))</f>
      </c>
      <c r="AY20" s="24">
        <f>IF($A20="","",IF(AND(Setup!$B$9="Mark as travel",OR(MOD(AY$7-(Setup!$B$6+$F20)+($D20+$E20)*1000,($D20+$E20))=0,MOD(AY$7-(Setup!$B$6+$F20)+($D20+$E20)*1000,($D20+$E20))=$D20-1)),"T",IF(MOD(AY$7-(Setup!$B$6+$F20)+($D20+$E20)*1000,($D20+$E20))&lt;$D20,IF(MOD(AY$7-(Setup!$B$6+$F20)+($D20+$E20)*1000,($D20+$E20))&lt;Setup!$B$11,"D","N"),IF(AND(Setup!$B$9="Take from R&amp;R",OR(MOD(AY$7-(Setup!$B$6+$F20)+($D20+$E20)*1000,($D20+$E20))=$D20,MOD(AY$7-(Setup!$B$6+$F20)+($D20+$E20)*1000,($D20+$E20))=($D20+$E20)-1)),"T","R"))))</f>
      </c>
      <c r="AZ20" s="24">
        <f>IF($A20="","",IF(AND(Setup!$B$9="Mark as travel",OR(MOD(AZ$7-(Setup!$B$6+$F20)+($D20+$E20)*1000,($D20+$E20))=0,MOD(AZ$7-(Setup!$B$6+$F20)+($D20+$E20)*1000,($D20+$E20))=$D20-1)),"T",IF(MOD(AZ$7-(Setup!$B$6+$F20)+($D20+$E20)*1000,($D20+$E20))&lt;$D20,IF(MOD(AZ$7-(Setup!$B$6+$F20)+($D20+$E20)*1000,($D20+$E20))&lt;Setup!$B$11,"D","N"),IF(AND(Setup!$B$9="Take from R&amp;R",OR(MOD(AZ$7-(Setup!$B$6+$F20)+($D20+$E20)*1000,($D20+$E20))=$D20,MOD(AZ$7-(Setup!$B$6+$F20)+($D20+$E20)*1000,($D20+$E20))=($D20+$E20)-1)),"T","R"))))</f>
      </c>
      <c r="BA20" s="24">
        <f>IF($A20="","",IF(AND(Setup!$B$9="Mark as travel",OR(MOD(BA$7-(Setup!$B$6+$F20)+($D20+$E20)*1000,($D20+$E20))=0,MOD(BA$7-(Setup!$B$6+$F20)+($D20+$E20)*1000,($D20+$E20))=$D20-1)),"T",IF(MOD(BA$7-(Setup!$B$6+$F20)+($D20+$E20)*1000,($D20+$E20))&lt;$D20,IF(MOD(BA$7-(Setup!$B$6+$F20)+($D20+$E20)*1000,($D20+$E20))&lt;Setup!$B$11,"D","N"),IF(AND(Setup!$B$9="Take from R&amp;R",OR(MOD(BA$7-(Setup!$B$6+$F20)+($D20+$E20)*1000,($D20+$E20))=$D20,MOD(BA$7-(Setup!$B$6+$F20)+($D20+$E20)*1000,($D20+$E20))=($D20+$E20)-1)),"T","R"))))</f>
      </c>
      <c r="BB20" s="24">
        <f>IF($A20="","",IF(AND(Setup!$B$9="Mark as travel",OR(MOD(BB$7-(Setup!$B$6+$F20)+($D20+$E20)*1000,($D20+$E20))=0,MOD(BB$7-(Setup!$B$6+$F20)+($D20+$E20)*1000,($D20+$E20))=$D20-1)),"T",IF(MOD(BB$7-(Setup!$B$6+$F20)+($D20+$E20)*1000,($D20+$E20))&lt;$D20,IF(MOD(BB$7-(Setup!$B$6+$F20)+($D20+$E20)*1000,($D20+$E20))&lt;Setup!$B$11,"D","N"),IF(AND(Setup!$B$9="Take from R&amp;R",OR(MOD(BB$7-(Setup!$B$6+$F20)+($D20+$E20)*1000,($D20+$E20))=$D20,MOD(BB$7-(Setup!$B$6+$F20)+($D20+$E20)*1000,($D20+$E20))=($D20+$E20)-1)),"T","R"))))</f>
      </c>
      <c r="BC20" s="24">
        <f>IF($A20="","",IF(AND(Setup!$B$9="Mark as travel",OR(MOD(BC$7-(Setup!$B$6+$F20)+($D20+$E20)*1000,($D20+$E20))=0,MOD(BC$7-(Setup!$B$6+$F20)+($D20+$E20)*1000,($D20+$E20))=$D20-1)),"T",IF(MOD(BC$7-(Setup!$B$6+$F20)+($D20+$E20)*1000,($D20+$E20))&lt;$D20,IF(MOD(BC$7-(Setup!$B$6+$F20)+($D20+$E20)*1000,($D20+$E20))&lt;Setup!$B$11,"D","N"),IF(AND(Setup!$B$9="Take from R&amp;R",OR(MOD(BC$7-(Setup!$B$6+$F20)+($D20+$E20)*1000,($D20+$E20))=$D20,MOD(BC$7-(Setup!$B$6+$F20)+($D20+$E20)*1000,($D20+$E20))=($D20+$E20)-1)),"T","R"))))</f>
      </c>
      <c r="BD20" s="24">
        <f>IF($A20="","",IF(AND(Setup!$B$9="Mark as travel",OR(MOD(BD$7-(Setup!$B$6+$F20)+($D20+$E20)*1000,($D20+$E20))=0,MOD(BD$7-(Setup!$B$6+$F20)+($D20+$E20)*1000,($D20+$E20))=$D20-1)),"T",IF(MOD(BD$7-(Setup!$B$6+$F20)+($D20+$E20)*1000,($D20+$E20))&lt;$D20,IF(MOD(BD$7-(Setup!$B$6+$F20)+($D20+$E20)*1000,($D20+$E20))&lt;Setup!$B$11,"D","N"),IF(AND(Setup!$B$9="Take from R&amp;R",OR(MOD(BD$7-(Setup!$B$6+$F20)+($D20+$E20)*1000,($D20+$E20))=$D20,MOD(BD$7-(Setup!$B$6+$F20)+($D20+$E20)*1000,($D20+$E20))=($D20+$E20)-1)),"T","R"))))</f>
      </c>
      <c r="BE20" s="24">
        <f>IF($A20="","",IF(AND(Setup!$B$9="Mark as travel",OR(MOD(BE$7-(Setup!$B$6+$F20)+($D20+$E20)*1000,($D20+$E20))=0,MOD(BE$7-(Setup!$B$6+$F20)+($D20+$E20)*1000,($D20+$E20))=$D20-1)),"T",IF(MOD(BE$7-(Setup!$B$6+$F20)+($D20+$E20)*1000,($D20+$E20))&lt;$D20,IF(MOD(BE$7-(Setup!$B$6+$F20)+($D20+$E20)*1000,($D20+$E20))&lt;Setup!$B$11,"D","N"),IF(AND(Setup!$B$9="Take from R&amp;R",OR(MOD(BE$7-(Setup!$B$6+$F20)+($D20+$E20)*1000,($D20+$E20))=$D20,MOD(BE$7-(Setup!$B$6+$F20)+($D20+$E20)*1000,($D20+$E20))=($D20+$E20)-1)),"T","R"))))</f>
      </c>
      <c r="BF20" s="24">
        <f>IF($A20="","",IF(AND(Setup!$B$9="Mark as travel",OR(MOD(BF$7-(Setup!$B$6+$F20)+($D20+$E20)*1000,($D20+$E20))=0,MOD(BF$7-(Setup!$B$6+$F20)+($D20+$E20)*1000,($D20+$E20))=$D20-1)),"T",IF(MOD(BF$7-(Setup!$B$6+$F20)+($D20+$E20)*1000,($D20+$E20))&lt;$D20,IF(MOD(BF$7-(Setup!$B$6+$F20)+($D20+$E20)*1000,($D20+$E20))&lt;Setup!$B$11,"D","N"),IF(AND(Setup!$B$9="Take from R&amp;R",OR(MOD(BF$7-(Setup!$B$6+$F20)+($D20+$E20)*1000,($D20+$E20))=$D20,MOD(BF$7-(Setup!$B$6+$F20)+($D20+$E20)*1000,($D20+$E20))=($D20+$E20)-1)),"T","R"))))</f>
      </c>
      <c r="BG20" s="24">
        <f>IF($A20="","",IF(AND(Setup!$B$9="Mark as travel",OR(MOD(BG$7-(Setup!$B$6+$F20)+($D20+$E20)*1000,($D20+$E20))=0,MOD(BG$7-(Setup!$B$6+$F20)+($D20+$E20)*1000,($D20+$E20))=$D20-1)),"T",IF(MOD(BG$7-(Setup!$B$6+$F20)+($D20+$E20)*1000,($D20+$E20))&lt;$D20,IF(MOD(BG$7-(Setup!$B$6+$F20)+($D20+$E20)*1000,($D20+$E20))&lt;Setup!$B$11,"D","N"),IF(AND(Setup!$B$9="Take from R&amp;R",OR(MOD(BG$7-(Setup!$B$6+$F20)+($D20+$E20)*1000,($D20+$E20))=$D20,MOD(BG$7-(Setup!$B$6+$F20)+($D20+$E20)*1000,($D20+$E20))=($D20+$E20)-1)),"T","R"))))</f>
      </c>
      <c r="BH20" s="24">
        <f>IF($A20="","",IF(AND(Setup!$B$9="Mark as travel",OR(MOD(BH$7-(Setup!$B$6+$F20)+($D20+$E20)*1000,($D20+$E20))=0,MOD(BH$7-(Setup!$B$6+$F20)+($D20+$E20)*1000,($D20+$E20))=$D20-1)),"T",IF(MOD(BH$7-(Setup!$B$6+$F20)+($D20+$E20)*1000,($D20+$E20))&lt;$D20,IF(MOD(BH$7-(Setup!$B$6+$F20)+($D20+$E20)*1000,($D20+$E20))&lt;Setup!$B$11,"D","N"),IF(AND(Setup!$B$9="Take from R&amp;R",OR(MOD(BH$7-(Setup!$B$6+$F20)+($D20+$E20)*1000,($D20+$E20))=$D20,MOD(BH$7-(Setup!$B$6+$F20)+($D20+$E20)*1000,($D20+$E20))=($D20+$E20)-1)),"T","R"))))</f>
      </c>
      <c r="BI20" s="24">
        <f>IF($A20="","",IF(AND(Setup!$B$9="Mark as travel",OR(MOD(BI$7-(Setup!$B$6+$F20)+($D20+$E20)*1000,($D20+$E20))=0,MOD(BI$7-(Setup!$B$6+$F20)+($D20+$E20)*1000,($D20+$E20))=$D20-1)),"T",IF(MOD(BI$7-(Setup!$B$6+$F20)+($D20+$E20)*1000,($D20+$E20))&lt;$D20,IF(MOD(BI$7-(Setup!$B$6+$F20)+($D20+$E20)*1000,($D20+$E20))&lt;Setup!$B$11,"D","N"),IF(AND(Setup!$B$9="Take from R&amp;R",OR(MOD(BI$7-(Setup!$B$6+$F20)+($D20+$E20)*1000,($D20+$E20))=$D20,MOD(BI$7-(Setup!$B$6+$F20)+($D20+$E20)*1000,($D20+$E20))=($D20+$E20)-1)),"T","R"))))</f>
      </c>
      <c r="BJ20" s="24">
        <f>IF($A20="","",IF(AND(Setup!$B$9="Mark as travel",OR(MOD(BJ$7-(Setup!$B$6+$F20)+($D20+$E20)*1000,($D20+$E20))=0,MOD(BJ$7-(Setup!$B$6+$F20)+($D20+$E20)*1000,($D20+$E20))=$D20-1)),"T",IF(MOD(BJ$7-(Setup!$B$6+$F20)+($D20+$E20)*1000,($D20+$E20))&lt;$D20,IF(MOD(BJ$7-(Setup!$B$6+$F20)+($D20+$E20)*1000,($D20+$E20))&lt;Setup!$B$11,"D","N"),IF(AND(Setup!$B$9="Take from R&amp;R",OR(MOD(BJ$7-(Setup!$B$6+$F20)+($D20+$E20)*1000,($D20+$E20))=$D20,MOD(BJ$7-(Setup!$B$6+$F20)+($D20+$E20)*1000,($D20+$E20))=($D20+$E20)-1)),"T","R"))))</f>
      </c>
    </row>
    <row r="21" spans="1:62" x14ac:dyDescent="0.25">
      <c r="A21" s="31"/>
      <c r="B21" s="31"/>
      <c r="C21" s="31"/>
      <c r="D21" s="16">
        <f>IF($A21="","",IF(OR($C21="",$C21="Same as Setup"),Setup!$B$15,INDEX(Setup!$B$21:$B$29,MATCH($C21,Setup!$A$21:$A$29,0))))</f>
      </c>
      <c r="E21" s="16">
        <f>IF($A21="","",IF(OR($C21="",$C21="Same as Setup"),Setup!$B$16,INDEX(Setup!$C$21:$C$29,MATCH($C21,Setup!$A$21:$A$29,0))))</f>
      </c>
      <c r="F21" s="5"/>
      <c r="G21" s="24">
        <f>IF($A21="","",IF(AND(Setup!$B$9="Mark as travel",OR(MOD(G$7-(Setup!$B$6+$F21)+($D21+$E21)*1000,($D21+$E21))=0,MOD(G$7-(Setup!$B$6+$F21)+($D21+$E21)*1000,($D21+$E21))=$D21-1)),"T",IF(MOD(G$7-(Setup!$B$6+$F21)+($D21+$E21)*1000,($D21+$E21))&lt;$D21,IF(MOD(G$7-(Setup!$B$6+$F21)+($D21+$E21)*1000,($D21+$E21))&lt;Setup!$B$11,"D","N"),IF(AND(Setup!$B$9="Take from R&amp;R",OR(MOD(G$7-(Setup!$B$6+$F21)+($D21+$E21)*1000,($D21+$E21))=$D21,MOD(G$7-(Setup!$B$6+$F21)+($D21+$E21)*1000,($D21+$E21))=($D21+$E21)-1)),"T","R"))))</f>
      </c>
      <c r="H21" s="24">
        <f>IF($A21="","",IF(AND(Setup!$B$9="Mark as travel",OR(MOD(H$7-(Setup!$B$6+$F21)+($D21+$E21)*1000,($D21+$E21))=0,MOD(H$7-(Setup!$B$6+$F21)+($D21+$E21)*1000,($D21+$E21))=$D21-1)),"T",IF(MOD(H$7-(Setup!$B$6+$F21)+($D21+$E21)*1000,($D21+$E21))&lt;$D21,IF(MOD(H$7-(Setup!$B$6+$F21)+($D21+$E21)*1000,($D21+$E21))&lt;Setup!$B$11,"D","N"),IF(AND(Setup!$B$9="Take from R&amp;R",OR(MOD(H$7-(Setup!$B$6+$F21)+($D21+$E21)*1000,($D21+$E21))=$D21,MOD(H$7-(Setup!$B$6+$F21)+($D21+$E21)*1000,($D21+$E21))=($D21+$E21)-1)),"T","R"))))</f>
      </c>
      <c r="I21" s="24">
        <f>IF($A21="","",IF(AND(Setup!$B$9="Mark as travel",OR(MOD(I$7-(Setup!$B$6+$F21)+($D21+$E21)*1000,($D21+$E21))=0,MOD(I$7-(Setup!$B$6+$F21)+($D21+$E21)*1000,($D21+$E21))=$D21-1)),"T",IF(MOD(I$7-(Setup!$B$6+$F21)+($D21+$E21)*1000,($D21+$E21))&lt;$D21,IF(MOD(I$7-(Setup!$B$6+$F21)+($D21+$E21)*1000,($D21+$E21))&lt;Setup!$B$11,"D","N"),IF(AND(Setup!$B$9="Take from R&amp;R",OR(MOD(I$7-(Setup!$B$6+$F21)+($D21+$E21)*1000,($D21+$E21))=$D21,MOD(I$7-(Setup!$B$6+$F21)+($D21+$E21)*1000,($D21+$E21))=($D21+$E21)-1)),"T","R"))))</f>
      </c>
      <c r="J21" s="24">
        <f>IF($A21="","",IF(AND(Setup!$B$9="Mark as travel",OR(MOD(J$7-(Setup!$B$6+$F21)+($D21+$E21)*1000,($D21+$E21))=0,MOD(J$7-(Setup!$B$6+$F21)+($D21+$E21)*1000,($D21+$E21))=$D21-1)),"T",IF(MOD(J$7-(Setup!$B$6+$F21)+($D21+$E21)*1000,($D21+$E21))&lt;$D21,IF(MOD(J$7-(Setup!$B$6+$F21)+($D21+$E21)*1000,($D21+$E21))&lt;Setup!$B$11,"D","N"),IF(AND(Setup!$B$9="Take from R&amp;R",OR(MOD(J$7-(Setup!$B$6+$F21)+($D21+$E21)*1000,($D21+$E21))=$D21,MOD(J$7-(Setup!$B$6+$F21)+($D21+$E21)*1000,($D21+$E21))=($D21+$E21)-1)),"T","R"))))</f>
      </c>
      <c r="K21" s="24">
        <f>IF($A21="","",IF(AND(Setup!$B$9="Mark as travel",OR(MOD(K$7-(Setup!$B$6+$F21)+($D21+$E21)*1000,($D21+$E21))=0,MOD(K$7-(Setup!$B$6+$F21)+($D21+$E21)*1000,($D21+$E21))=$D21-1)),"T",IF(MOD(K$7-(Setup!$B$6+$F21)+($D21+$E21)*1000,($D21+$E21))&lt;$D21,IF(MOD(K$7-(Setup!$B$6+$F21)+($D21+$E21)*1000,($D21+$E21))&lt;Setup!$B$11,"D","N"),IF(AND(Setup!$B$9="Take from R&amp;R",OR(MOD(K$7-(Setup!$B$6+$F21)+($D21+$E21)*1000,($D21+$E21))=$D21,MOD(K$7-(Setup!$B$6+$F21)+($D21+$E21)*1000,($D21+$E21))=($D21+$E21)-1)),"T","R"))))</f>
      </c>
      <c r="L21" s="24">
        <f>IF($A21="","",IF(AND(Setup!$B$9="Mark as travel",OR(MOD(L$7-(Setup!$B$6+$F21)+($D21+$E21)*1000,($D21+$E21))=0,MOD(L$7-(Setup!$B$6+$F21)+($D21+$E21)*1000,($D21+$E21))=$D21-1)),"T",IF(MOD(L$7-(Setup!$B$6+$F21)+($D21+$E21)*1000,($D21+$E21))&lt;$D21,IF(MOD(L$7-(Setup!$B$6+$F21)+($D21+$E21)*1000,($D21+$E21))&lt;Setup!$B$11,"D","N"),IF(AND(Setup!$B$9="Take from R&amp;R",OR(MOD(L$7-(Setup!$B$6+$F21)+($D21+$E21)*1000,($D21+$E21))=$D21,MOD(L$7-(Setup!$B$6+$F21)+($D21+$E21)*1000,($D21+$E21))=($D21+$E21)-1)),"T","R"))))</f>
      </c>
      <c r="M21" s="24">
        <f>IF($A21="","",IF(AND(Setup!$B$9="Mark as travel",OR(MOD(M$7-(Setup!$B$6+$F21)+($D21+$E21)*1000,($D21+$E21))=0,MOD(M$7-(Setup!$B$6+$F21)+($D21+$E21)*1000,($D21+$E21))=$D21-1)),"T",IF(MOD(M$7-(Setup!$B$6+$F21)+($D21+$E21)*1000,($D21+$E21))&lt;$D21,IF(MOD(M$7-(Setup!$B$6+$F21)+($D21+$E21)*1000,($D21+$E21))&lt;Setup!$B$11,"D","N"),IF(AND(Setup!$B$9="Take from R&amp;R",OR(MOD(M$7-(Setup!$B$6+$F21)+($D21+$E21)*1000,($D21+$E21))=$D21,MOD(M$7-(Setup!$B$6+$F21)+($D21+$E21)*1000,($D21+$E21))=($D21+$E21)-1)),"T","R"))))</f>
      </c>
      <c r="N21" s="24">
        <f>IF($A21="","",IF(AND(Setup!$B$9="Mark as travel",OR(MOD(N$7-(Setup!$B$6+$F21)+($D21+$E21)*1000,($D21+$E21))=0,MOD(N$7-(Setup!$B$6+$F21)+($D21+$E21)*1000,($D21+$E21))=$D21-1)),"T",IF(MOD(N$7-(Setup!$B$6+$F21)+($D21+$E21)*1000,($D21+$E21))&lt;$D21,IF(MOD(N$7-(Setup!$B$6+$F21)+($D21+$E21)*1000,($D21+$E21))&lt;Setup!$B$11,"D","N"),IF(AND(Setup!$B$9="Take from R&amp;R",OR(MOD(N$7-(Setup!$B$6+$F21)+($D21+$E21)*1000,($D21+$E21))=$D21,MOD(N$7-(Setup!$B$6+$F21)+($D21+$E21)*1000,($D21+$E21))=($D21+$E21)-1)),"T","R"))))</f>
      </c>
      <c r="O21" s="24">
        <f>IF($A21="","",IF(AND(Setup!$B$9="Mark as travel",OR(MOD(O$7-(Setup!$B$6+$F21)+($D21+$E21)*1000,($D21+$E21))=0,MOD(O$7-(Setup!$B$6+$F21)+($D21+$E21)*1000,($D21+$E21))=$D21-1)),"T",IF(MOD(O$7-(Setup!$B$6+$F21)+($D21+$E21)*1000,($D21+$E21))&lt;$D21,IF(MOD(O$7-(Setup!$B$6+$F21)+($D21+$E21)*1000,($D21+$E21))&lt;Setup!$B$11,"D","N"),IF(AND(Setup!$B$9="Take from R&amp;R",OR(MOD(O$7-(Setup!$B$6+$F21)+($D21+$E21)*1000,($D21+$E21))=$D21,MOD(O$7-(Setup!$B$6+$F21)+($D21+$E21)*1000,($D21+$E21))=($D21+$E21)-1)),"T","R"))))</f>
      </c>
      <c r="P21" s="24">
        <f>IF($A21="","",IF(AND(Setup!$B$9="Mark as travel",OR(MOD(P$7-(Setup!$B$6+$F21)+($D21+$E21)*1000,($D21+$E21))=0,MOD(P$7-(Setup!$B$6+$F21)+($D21+$E21)*1000,($D21+$E21))=$D21-1)),"T",IF(MOD(P$7-(Setup!$B$6+$F21)+($D21+$E21)*1000,($D21+$E21))&lt;$D21,IF(MOD(P$7-(Setup!$B$6+$F21)+($D21+$E21)*1000,($D21+$E21))&lt;Setup!$B$11,"D","N"),IF(AND(Setup!$B$9="Take from R&amp;R",OR(MOD(P$7-(Setup!$B$6+$F21)+($D21+$E21)*1000,($D21+$E21))=$D21,MOD(P$7-(Setup!$B$6+$F21)+($D21+$E21)*1000,($D21+$E21))=($D21+$E21)-1)),"T","R"))))</f>
      </c>
      <c r="Q21" s="24">
        <f>IF($A21="","",IF(AND(Setup!$B$9="Mark as travel",OR(MOD(Q$7-(Setup!$B$6+$F21)+($D21+$E21)*1000,($D21+$E21))=0,MOD(Q$7-(Setup!$B$6+$F21)+($D21+$E21)*1000,($D21+$E21))=$D21-1)),"T",IF(MOD(Q$7-(Setup!$B$6+$F21)+($D21+$E21)*1000,($D21+$E21))&lt;$D21,IF(MOD(Q$7-(Setup!$B$6+$F21)+($D21+$E21)*1000,($D21+$E21))&lt;Setup!$B$11,"D","N"),IF(AND(Setup!$B$9="Take from R&amp;R",OR(MOD(Q$7-(Setup!$B$6+$F21)+($D21+$E21)*1000,($D21+$E21))=$D21,MOD(Q$7-(Setup!$B$6+$F21)+($D21+$E21)*1000,($D21+$E21))=($D21+$E21)-1)),"T","R"))))</f>
      </c>
      <c r="R21" s="24">
        <f>IF($A21="","",IF(AND(Setup!$B$9="Mark as travel",OR(MOD(R$7-(Setup!$B$6+$F21)+($D21+$E21)*1000,($D21+$E21))=0,MOD(R$7-(Setup!$B$6+$F21)+($D21+$E21)*1000,($D21+$E21))=$D21-1)),"T",IF(MOD(R$7-(Setup!$B$6+$F21)+($D21+$E21)*1000,($D21+$E21))&lt;$D21,IF(MOD(R$7-(Setup!$B$6+$F21)+($D21+$E21)*1000,($D21+$E21))&lt;Setup!$B$11,"D","N"),IF(AND(Setup!$B$9="Take from R&amp;R",OR(MOD(R$7-(Setup!$B$6+$F21)+($D21+$E21)*1000,($D21+$E21))=$D21,MOD(R$7-(Setup!$B$6+$F21)+($D21+$E21)*1000,($D21+$E21))=($D21+$E21)-1)),"T","R"))))</f>
      </c>
      <c r="S21" s="24">
        <f>IF($A21="","",IF(AND(Setup!$B$9="Mark as travel",OR(MOD(S$7-(Setup!$B$6+$F21)+($D21+$E21)*1000,($D21+$E21))=0,MOD(S$7-(Setup!$B$6+$F21)+($D21+$E21)*1000,($D21+$E21))=$D21-1)),"T",IF(MOD(S$7-(Setup!$B$6+$F21)+($D21+$E21)*1000,($D21+$E21))&lt;$D21,IF(MOD(S$7-(Setup!$B$6+$F21)+($D21+$E21)*1000,($D21+$E21))&lt;Setup!$B$11,"D","N"),IF(AND(Setup!$B$9="Take from R&amp;R",OR(MOD(S$7-(Setup!$B$6+$F21)+($D21+$E21)*1000,($D21+$E21))=$D21,MOD(S$7-(Setup!$B$6+$F21)+($D21+$E21)*1000,($D21+$E21))=($D21+$E21)-1)),"T","R"))))</f>
      </c>
      <c r="T21" s="24">
        <f>IF($A21="","",IF(AND(Setup!$B$9="Mark as travel",OR(MOD(T$7-(Setup!$B$6+$F21)+($D21+$E21)*1000,($D21+$E21))=0,MOD(T$7-(Setup!$B$6+$F21)+($D21+$E21)*1000,($D21+$E21))=$D21-1)),"T",IF(MOD(T$7-(Setup!$B$6+$F21)+($D21+$E21)*1000,($D21+$E21))&lt;$D21,IF(MOD(T$7-(Setup!$B$6+$F21)+($D21+$E21)*1000,($D21+$E21))&lt;Setup!$B$11,"D","N"),IF(AND(Setup!$B$9="Take from R&amp;R",OR(MOD(T$7-(Setup!$B$6+$F21)+($D21+$E21)*1000,($D21+$E21))=$D21,MOD(T$7-(Setup!$B$6+$F21)+($D21+$E21)*1000,($D21+$E21))=($D21+$E21)-1)),"T","R"))))</f>
      </c>
      <c r="U21" s="24">
        <f>IF($A21="","",IF(AND(Setup!$B$9="Mark as travel",OR(MOD(U$7-(Setup!$B$6+$F21)+($D21+$E21)*1000,($D21+$E21))=0,MOD(U$7-(Setup!$B$6+$F21)+($D21+$E21)*1000,($D21+$E21))=$D21-1)),"T",IF(MOD(U$7-(Setup!$B$6+$F21)+($D21+$E21)*1000,($D21+$E21))&lt;$D21,IF(MOD(U$7-(Setup!$B$6+$F21)+($D21+$E21)*1000,($D21+$E21))&lt;Setup!$B$11,"D","N"),IF(AND(Setup!$B$9="Take from R&amp;R",OR(MOD(U$7-(Setup!$B$6+$F21)+($D21+$E21)*1000,($D21+$E21))=$D21,MOD(U$7-(Setup!$B$6+$F21)+($D21+$E21)*1000,($D21+$E21))=($D21+$E21)-1)),"T","R"))))</f>
      </c>
      <c r="V21" s="24">
        <f>IF($A21="","",IF(AND(Setup!$B$9="Mark as travel",OR(MOD(V$7-(Setup!$B$6+$F21)+($D21+$E21)*1000,($D21+$E21))=0,MOD(V$7-(Setup!$B$6+$F21)+($D21+$E21)*1000,($D21+$E21))=$D21-1)),"T",IF(MOD(V$7-(Setup!$B$6+$F21)+($D21+$E21)*1000,($D21+$E21))&lt;$D21,IF(MOD(V$7-(Setup!$B$6+$F21)+($D21+$E21)*1000,($D21+$E21))&lt;Setup!$B$11,"D","N"),IF(AND(Setup!$B$9="Take from R&amp;R",OR(MOD(V$7-(Setup!$B$6+$F21)+($D21+$E21)*1000,($D21+$E21))=$D21,MOD(V$7-(Setup!$B$6+$F21)+($D21+$E21)*1000,($D21+$E21))=($D21+$E21)-1)),"T","R"))))</f>
      </c>
      <c r="W21" s="24">
        <f>IF($A21="","",IF(AND(Setup!$B$9="Mark as travel",OR(MOD(W$7-(Setup!$B$6+$F21)+($D21+$E21)*1000,($D21+$E21))=0,MOD(W$7-(Setup!$B$6+$F21)+($D21+$E21)*1000,($D21+$E21))=$D21-1)),"T",IF(MOD(W$7-(Setup!$B$6+$F21)+($D21+$E21)*1000,($D21+$E21))&lt;$D21,IF(MOD(W$7-(Setup!$B$6+$F21)+($D21+$E21)*1000,($D21+$E21))&lt;Setup!$B$11,"D","N"),IF(AND(Setup!$B$9="Take from R&amp;R",OR(MOD(W$7-(Setup!$B$6+$F21)+($D21+$E21)*1000,($D21+$E21))=$D21,MOD(W$7-(Setup!$B$6+$F21)+($D21+$E21)*1000,($D21+$E21))=($D21+$E21)-1)),"T","R"))))</f>
      </c>
      <c r="X21" s="24">
        <f>IF($A21="","",IF(AND(Setup!$B$9="Mark as travel",OR(MOD(X$7-(Setup!$B$6+$F21)+($D21+$E21)*1000,($D21+$E21))=0,MOD(X$7-(Setup!$B$6+$F21)+($D21+$E21)*1000,($D21+$E21))=$D21-1)),"T",IF(MOD(X$7-(Setup!$B$6+$F21)+($D21+$E21)*1000,($D21+$E21))&lt;$D21,IF(MOD(X$7-(Setup!$B$6+$F21)+($D21+$E21)*1000,($D21+$E21))&lt;Setup!$B$11,"D","N"),IF(AND(Setup!$B$9="Take from R&amp;R",OR(MOD(X$7-(Setup!$B$6+$F21)+($D21+$E21)*1000,($D21+$E21))=$D21,MOD(X$7-(Setup!$B$6+$F21)+($D21+$E21)*1000,($D21+$E21))=($D21+$E21)-1)),"T","R"))))</f>
      </c>
      <c r="Y21" s="24">
        <f>IF($A21="","",IF(AND(Setup!$B$9="Mark as travel",OR(MOD(Y$7-(Setup!$B$6+$F21)+($D21+$E21)*1000,($D21+$E21))=0,MOD(Y$7-(Setup!$B$6+$F21)+($D21+$E21)*1000,($D21+$E21))=$D21-1)),"T",IF(MOD(Y$7-(Setup!$B$6+$F21)+($D21+$E21)*1000,($D21+$E21))&lt;$D21,IF(MOD(Y$7-(Setup!$B$6+$F21)+($D21+$E21)*1000,($D21+$E21))&lt;Setup!$B$11,"D","N"),IF(AND(Setup!$B$9="Take from R&amp;R",OR(MOD(Y$7-(Setup!$B$6+$F21)+($D21+$E21)*1000,($D21+$E21))=$D21,MOD(Y$7-(Setup!$B$6+$F21)+($D21+$E21)*1000,($D21+$E21))=($D21+$E21)-1)),"T","R"))))</f>
      </c>
      <c r="Z21" s="24">
        <f>IF($A21="","",IF(AND(Setup!$B$9="Mark as travel",OR(MOD(Z$7-(Setup!$B$6+$F21)+($D21+$E21)*1000,($D21+$E21))=0,MOD(Z$7-(Setup!$B$6+$F21)+($D21+$E21)*1000,($D21+$E21))=$D21-1)),"T",IF(MOD(Z$7-(Setup!$B$6+$F21)+($D21+$E21)*1000,($D21+$E21))&lt;$D21,IF(MOD(Z$7-(Setup!$B$6+$F21)+($D21+$E21)*1000,($D21+$E21))&lt;Setup!$B$11,"D","N"),IF(AND(Setup!$B$9="Take from R&amp;R",OR(MOD(Z$7-(Setup!$B$6+$F21)+($D21+$E21)*1000,($D21+$E21))=$D21,MOD(Z$7-(Setup!$B$6+$F21)+($D21+$E21)*1000,($D21+$E21))=($D21+$E21)-1)),"T","R"))))</f>
      </c>
      <c r="AA21" s="24">
        <f>IF($A21="","",IF(AND(Setup!$B$9="Mark as travel",OR(MOD(AA$7-(Setup!$B$6+$F21)+($D21+$E21)*1000,($D21+$E21))=0,MOD(AA$7-(Setup!$B$6+$F21)+($D21+$E21)*1000,($D21+$E21))=$D21-1)),"T",IF(MOD(AA$7-(Setup!$B$6+$F21)+($D21+$E21)*1000,($D21+$E21))&lt;$D21,IF(MOD(AA$7-(Setup!$B$6+$F21)+($D21+$E21)*1000,($D21+$E21))&lt;Setup!$B$11,"D","N"),IF(AND(Setup!$B$9="Take from R&amp;R",OR(MOD(AA$7-(Setup!$B$6+$F21)+($D21+$E21)*1000,($D21+$E21))=$D21,MOD(AA$7-(Setup!$B$6+$F21)+($D21+$E21)*1000,($D21+$E21))=($D21+$E21)-1)),"T","R"))))</f>
      </c>
      <c r="AB21" s="24">
        <f>IF($A21="","",IF(AND(Setup!$B$9="Mark as travel",OR(MOD(AB$7-(Setup!$B$6+$F21)+($D21+$E21)*1000,($D21+$E21))=0,MOD(AB$7-(Setup!$B$6+$F21)+($D21+$E21)*1000,($D21+$E21))=$D21-1)),"T",IF(MOD(AB$7-(Setup!$B$6+$F21)+($D21+$E21)*1000,($D21+$E21))&lt;$D21,IF(MOD(AB$7-(Setup!$B$6+$F21)+($D21+$E21)*1000,($D21+$E21))&lt;Setup!$B$11,"D","N"),IF(AND(Setup!$B$9="Take from R&amp;R",OR(MOD(AB$7-(Setup!$B$6+$F21)+($D21+$E21)*1000,($D21+$E21))=$D21,MOD(AB$7-(Setup!$B$6+$F21)+($D21+$E21)*1000,($D21+$E21))=($D21+$E21)-1)),"T","R"))))</f>
      </c>
      <c r="AC21" s="24">
        <f>IF($A21="","",IF(AND(Setup!$B$9="Mark as travel",OR(MOD(AC$7-(Setup!$B$6+$F21)+($D21+$E21)*1000,($D21+$E21))=0,MOD(AC$7-(Setup!$B$6+$F21)+($D21+$E21)*1000,($D21+$E21))=$D21-1)),"T",IF(MOD(AC$7-(Setup!$B$6+$F21)+($D21+$E21)*1000,($D21+$E21))&lt;$D21,IF(MOD(AC$7-(Setup!$B$6+$F21)+($D21+$E21)*1000,($D21+$E21))&lt;Setup!$B$11,"D","N"),IF(AND(Setup!$B$9="Take from R&amp;R",OR(MOD(AC$7-(Setup!$B$6+$F21)+($D21+$E21)*1000,($D21+$E21))=$D21,MOD(AC$7-(Setup!$B$6+$F21)+($D21+$E21)*1000,($D21+$E21))=($D21+$E21)-1)),"T","R"))))</f>
      </c>
      <c r="AD21" s="24">
        <f>IF($A21="","",IF(AND(Setup!$B$9="Mark as travel",OR(MOD(AD$7-(Setup!$B$6+$F21)+($D21+$E21)*1000,($D21+$E21))=0,MOD(AD$7-(Setup!$B$6+$F21)+($D21+$E21)*1000,($D21+$E21))=$D21-1)),"T",IF(MOD(AD$7-(Setup!$B$6+$F21)+($D21+$E21)*1000,($D21+$E21))&lt;$D21,IF(MOD(AD$7-(Setup!$B$6+$F21)+($D21+$E21)*1000,($D21+$E21))&lt;Setup!$B$11,"D","N"),IF(AND(Setup!$B$9="Take from R&amp;R",OR(MOD(AD$7-(Setup!$B$6+$F21)+($D21+$E21)*1000,($D21+$E21))=$D21,MOD(AD$7-(Setup!$B$6+$F21)+($D21+$E21)*1000,($D21+$E21))=($D21+$E21)-1)),"T","R"))))</f>
      </c>
      <c r="AE21" s="24">
        <f>IF($A21="","",IF(AND(Setup!$B$9="Mark as travel",OR(MOD(AE$7-(Setup!$B$6+$F21)+($D21+$E21)*1000,($D21+$E21))=0,MOD(AE$7-(Setup!$B$6+$F21)+($D21+$E21)*1000,($D21+$E21))=$D21-1)),"T",IF(MOD(AE$7-(Setup!$B$6+$F21)+($D21+$E21)*1000,($D21+$E21))&lt;$D21,IF(MOD(AE$7-(Setup!$B$6+$F21)+($D21+$E21)*1000,($D21+$E21))&lt;Setup!$B$11,"D","N"),IF(AND(Setup!$B$9="Take from R&amp;R",OR(MOD(AE$7-(Setup!$B$6+$F21)+($D21+$E21)*1000,($D21+$E21))=$D21,MOD(AE$7-(Setup!$B$6+$F21)+($D21+$E21)*1000,($D21+$E21))=($D21+$E21)-1)),"T","R"))))</f>
      </c>
      <c r="AF21" s="24">
        <f>IF($A21="","",IF(AND(Setup!$B$9="Mark as travel",OR(MOD(AF$7-(Setup!$B$6+$F21)+($D21+$E21)*1000,($D21+$E21))=0,MOD(AF$7-(Setup!$B$6+$F21)+($D21+$E21)*1000,($D21+$E21))=$D21-1)),"T",IF(MOD(AF$7-(Setup!$B$6+$F21)+($D21+$E21)*1000,($D21+$E21))&lt;$D21,IF(MOD(AF$7-(Setup!$B$6+$F21)+($D21+$E21)*1000,($D21+$E21))&lt;Setup!$B$11,"D","N"),IF(AND(Setup!$B$9="Take from R&amp;R",OR(MOD(AF$7-(Setup!$B$6+$F21)+($D21+$E21)*1000,($D21+$E21))=$D21,MOD(AF$7-(Setup!$B$6+$F21)+($D21+$E21)*1000,($D21+$E21))=($D21+$E21)-1)),"T","R"))))</f>
      </c>
      <c r="AG21" s="24">
        <f>IF($A21="","",IF(AND(Setup!$B$9="Mark as travel",OR(MOD(AG$7-(Setup!$B$6+$F21)+($D21+$E21)*1000,($D21+$E21))=0,MOD(AG$7-(Setup!$B$6+$F21)+($D21+$E21)*1000,($D21+$E21))=$D21-1)),"T",IF(MOD(AG$7-(Setup!$B$6+$F21)+($D21+$E21)*1000,($D21+$E21))&lt;$D21,IF(MOD(AG$7-(Setup!$B$6+$F21)+($D21+$E21)*1000,($D21+$E21))&lt;Setup!$B$11,"D","N"),IF(AND(Setup!$B$9="Take from R&amp;R",OR(MOD(AG$7-(Setup!$B$6+$F21)+($D21+$E21)*1000,($D21+$E21))=$D21,MOD(AG$7-(Setup!$B$6+$F21)+($D21+$E21)*1000,($D21+$E21))=($D21+$E21)-1)),"T","R"))))</f>
      </c>
      <c r="AH21" s="24">
        <f>IF($A21="","",IF(AND(Setup!$B$9="Mark as travel",OR(MOD(AH$7-(Setup!$B$6+$F21)+($D21+$E21)*1000,($D21+$E21))=0,MOD(AH$7-(Setup!$B$6+$F21)+($D21+$E21)*1000,($D21+$E21))=$D21-1)),"T",IF(MOD(AH$7-(Setup!$B$6+$F21)+($D21+$E21)*1000,($D21+$E21))&lt;$D21,IF(MOD(AH$7-(Setup!$B$6+$F21)+($D21+$E21)*1000,($D21+$E21))&lt;Setup!$B$11,"D","N"),IF(AND(Setup!$B$9="Take from R&amp;R",OR(MOD(AH$7-(Setup!$B$6+$F21)+($D21+$E21)*1000,($D21+$E21))=$D21,MOD(AH$7-(Setup!$B$6+$F21)+($D21+$E21)*1000,($D21+$E21))=($D21+$E21)-1)),"T","R"))))</f>
      </c>
      <c r="AI21" s="24">
        <f>IF($A21="","",IF(AND(Setup!$B$9="Mark as travel",OR(MOD(AI$7-(Setup!$B$6+$F21)+($D21+$E21)*1000,($D21+$E21))=0,MOD(AI$7-(Setup!$B$6+$F21)+($D21+$E21)*1000,($D21+$E21))=$D21-1)),"T",IF(MOD(AI$7-(Setup!$B$6+$F21)+($D21+$E21)*1000,($D21+$E21))&lt;$D21,IF(MOD(AI$7-(Setup!$B$6+$F21)+($D21+$E21)*1000,($D21+$E21))&lt;Setup!$B$11,"D","N"),IF(AND(Setup!$B$9="Take from R&amp;R",OR(MOD(AI$7-(Setup!$B$6+$F21)+($D21+$E21)*1000,($D21+$E21))=$D21,MOD(AI$7-(Setup!$B$6+$F21)+($D21+$E21)*1000,($D21+$E21))=($D21+$E21)-1)),"T","R"))))</f>
      </c>
      <c r="AJ21" s="24">
        <f>IF($A21="","",IF(AND(Setup!$B$9="Mark as travel",OR(MOD(AJ$7-(Setup!$B$6+$F21)+($D21+$E21)*1000,($D21+$E21))=0,MOD(AJ$7-(Setup!$B$6+$F21)+($D21+$E21)*1000,($D21+$E21))=$D21-1)),"T",IF(MOD(AJ$7-(Setup!$B$6+$F21)+($D21+$E21)*1000,($D21+$E21))&lt;$D21,IF(MOD(AJ$7-(Setup!$B$6+$F21)+($D21+$E21)*1000,($D21+$E21))&lt;Setup!$B$11,"D","N"),IF(AND(Setup!$B$9="Take from R&amp;R",OR(MOD(AJ$7-(Setup!$B$6+$F21)+($D21+$E21)*1000,($D21+$E21))=$D21,MOD(AJ$7-(Setup!$B$6+$F21)+($D21+$E21)*1000,($D21+$E21))=($D21+$E21)-1)),"T","R"))))</f>
      </c>
      <c r="AK21" s="24">
        <f>IF($A21="","",IF(AND(Setup!$B$9="Mark as travel",OR(MOD(AK$7-(Setup!$B$6+$F21)+($D21+$E21)*1000,($D21+$E21))=0,MOD(AK$7-(Setup!$B$6+$F21)+($D21+$E21)*1000,($D21+$E21))=$D21-1)),"T",IF(MOD(AK$7-(Setup!$B$6+$F21)+($D21+$E21)*1000,($D21+$E21))&lt;$D21,IF(MOD(AK$7-(Setup!$B$6+$F21)+($D21+$E21)*1000,($D21+$E21))&lt;Setup!$B$11,"D","N"),IF(AND(Setup!$B$9="Take from R&amp;R",OR(MOD(AK$7-(Setup!$B$6+$F21)+($D21+$E21)*1000,($D21+$E21))=$D21,MOD(AK$7-(Setup!$B$6+$F21)+($D21+$E21)*1000,($D21+$E21))=($D21+$E21)-1)),"T","R"))))</f>
      </c>
      <c r="AL21" s="24">
        <f>IF($A21="","",IF(AND(Setup!$B$9="Mark as travel",OR(MOD(AL$7-(Setup!$B$6+$F21)+($D21+$E21)*1000,($D21+$E21))=0,MOD(AL$7-(Setup!$B$6+$F21)+($D21+$E21)*1000,($D21+$E21))=$D21-1)),"T",IF(MOD(AL$7-(Setup!$B$6+$F21)+($D21+$E21)*1000,($D21+$E21))&lt;$D21,IF(MOD(AL$7-(Setup!$B$6+$F21)+($D21+$E21)*1000,($D21+$E21))&lt;Setup!$B$11,"D","N"),IF(AND(Setup!$B$9="Take from R&amp;R",OR(MOD(AL$7-(Setup!$B$6+$F21)+($D21+$E21)*1000,($D21+$E21))=$D21,MOD(AL$7-(Setup!$B$6+$F21)+($D21+$E21)*1000,($D21+$E21))=($D21+$E21)-1)),"T","R"))))</f>
      </c>
      <c r="AM21" s="24">
        <f>IF($A21="","",IF(AND(Setup!$B$9="Mark as travel",OR(MOD(AM$7-(Setup!$B$6+$F21)+($D21+$E21)*1000,($D21+$E21))=0,MOD(AM$7-(Setup!$B$6+$F21)+($D21+$E21)*1000,($D21+$E21))=$D21-1)),"T",IF(MOD(AM$7-(Setup!$B$6+$F21)+($D21+$E21)*1000,($D21+$E21))&lt;$D21,IF(MOD(AM$7-(Setup!$B$6+$F21)+($D21+$E21)*1000,($D21+$E21))&lt;Setup!$B$11,"D","N"),IF(AND(Setup!$B$9="Take from R&amp;R",OR(MOD(AM$7-(Setup!$B$6+$F21)+($D21+$E21)*1000,($D21+$E21))=$D21,MOD(AM$7-(Setup!$B$6+$F21)+($D21+$E21)*1000,($D21+$E21))=($D21+$E21)-1)),"T","R"))))</f>
      </c>
      <c r="AN21" s="24">
        <f>IF($A21="","",IF(AND(Setup!$B$9="Mark as travel",OR(MOD(AN$7-(Setup!$B$6+$F21)+($D21+$E21)*1000,($D21+$E21))=0,MOD(AN$7-(Setup!$B$6+$F21)+($D21+$E21)*1000,($D21+$E21))=$D21-1)),"T",IF(MOD(AN$7-(Setup!$B$6+$F21)+($D21+$E21)*1000,($D21+$E21))&lt;$D21,IF(MOD(AN$7-(Setup!$B$6+$F21)+($D21+$E21)*1000,($D21+$E21))&lt;Setup!$B$11,"D","N"),IF(AND(Setup!$B$9="Take from R&amp;R",OR(MOD(AN$7-(Setup!$B$6+$F21)+($D21+$E21)*1000,($D21+$E21))=$D21,MOD(AN$7-(Setup!$B$6+$F21)+($D21+$E21)*1000,($D21+$E21))=($D21+$E21)-1)),"T","R"))))</f>
      </c>
      <c r="AO21" s="24">
        <f>IF($A21="","",IF(AND(Setup!$B$9="Mark as travel",OR(MOD(AO$7-(Setup!$B$6+$F21)+($D21+$E21)*1000,($D21+$E21))=0,MOD(AO$7-(Setup!$B$6+$F21)+($D21+$E21)*1000,($D21+$E21))=$D21-1)),"T",IF(MOD(AO$7-(Setup!$B$6+$F21)+($D21+$E21)*1000,($D21+$E21))&lt;$D21,IF(MOD(AO$7-(Setup!$B$6+$F21)+($D21+$E21)*1000,($D21+$E21))&lt;Setup!$B$11,"D","N"),IF(AND(Setup!$B$9="Take from R&amp;R",OR(MOD(AO$7-(Setup!$B$6+$F21)+($D21+$E21)*1000,($D21+$E21))=$D21,MOD(AO$7-(Setup!$B$6+$F21)+($D21+$E21)*1000,($D21+$E21))=($D21+$E21)-1)),"T","R"))))</f>
      </c>
      <c r="AP21" s="24">
        <f>IF($A21="","",IF(AND(Setup!$B$9="Mark as travel",OR(MOD(AP$7-(Setup!$B$6+$F21)+($D21+$E21)*1000,($D21+$E21))=0,MOD(AP$7-(Setup!$B$6+$F21)+($D21+$E21)*1000,($D21+$E21))=$D21-1)),"T",IF(MOD(AP$7-(Setup!$B$6+$F21)+($D21+$E21)*1000,($D21+$E21))&lt;$D21,IF(MOD(AP$7-(Setup!$B$6+$F21)+($D21+$E21)*1000,($D21+$E21))&lt;Setup!$B$11,"D","N"),IF(AND(Setup!$B$9="Take from R&amp;R",OR(MOD(AP$7-(Setup!$B$6+$F21)+($D21+$E21)*1000,($D21+$E21))=$D21,MOD(AP$7-(Setup!$B$6+$F21)+($D21+$E21)*1000,($D21+$E21))=($D21+$E21)-1)),"T","R"))))</f>
      </c>
      <c r="AQ21" s="24">
        <f>IF($A21="","",IF(AND(Setup!$B$9="Mark as travel",OR(MOD(AQ$7-(Setup!$B$6+$F21)+($D21+$E21)*1000,($D21+$E21))=0,MOD(AQ$7-(Setup!$B$6+$F21)+($D21+$E21)*1000,($D21+$E21))=$D21-1)),"T",IF(MOD(AQ$7-(Setup!$B$6+$F21)+($D21+$E21)*1000,($D21+$E21))&lt;$D21,IF(MOD(AQ$7-(Setup!$B$6+$F21)+($D21+$E21)*1000,($D21+$E21))&lt;Setup!$B$11,"D","N"),IF(AND(Setup!$B$9="Take from R&amp;R",OR(MOD(AQ$7-(Setup!$B$6+$F21)+($D21+$E21)*1000,($D21+$E21))=$D21,MOD(AQ$7-(Setup!$B$6+$F21)+($D21+$E21)*1000,($D21+$E21))=($D21+$E21)-1)),"T","R"))))</f>
      </c>
      <c r="AR21" s="24">
        <f>IF($A21="","",IF(AND(Setup!$B$9="Mark as travel",OR(MOD(AR$7-(Setup!$B$6+$F21)+($D21+$E21)*1000,($D21+$E21))=0,MOD(AR$7-(Setup!$B$6+$F21)+($D21+$E21)*1000,($D21+$E21))=$D21-1)),"T",IF(MOD(AR$7-(Setup!$B$6+$F21)+($D21+$E21)*1000,($D21+$E21))&lt;$D21,IF(MOD(AR$7-(Setup!$B$6+$F21)+($D21+$E21)*1000,($D21+$E21))&lt;Setup!$B$11,"D","N"),IF(AND(Setup!$B$9="Take from R&amp;R",OR(MOD(AR$7-(Setup!$B$6+$F21)+($D21+$E21)*1000,($D21+$E21))=$D21,MOD(AR$7-(Setup!$B$6+$F21)+($D21+$E21)*1000,($D21+$E21))=($D21+$E21)-1)),"T","R"))))</f>
      </c>
      <c r="AS21" s="24">
        <f>IF($A21="","",IF(AND(Setup!$B$9="Mark as travel",OR(MOD(AS$7-(Setup!$B$6+$F21)+($D21+$E21)*1000,($D21+$E21))=0,MOD(AS$7-(Setup!$B$6+$F21)+($D21+$E21)*1000,($D21+$E21))=$D21-1)),"T",IF(MOD(AS$7-(Setup!$B$6+$F21)+($D21+$E21)*1000,($D21+$E21))&lt;$D21,IF(MOD(AS$7-(Setup!$B$6+$F21)+($D21+$E21)*1000,($D21+$E21))&lt;Setup!$B$11,"D","N"),IF(AND(Setup!$B$9="Take from R&amp;R",OR(MOD(AS$7-(Setup!$B$6+$F21)+($D21+$E21)*1000,($D21+$E21))=$D21,MOD(AS$7-(Setup!$B$6+$F21)+($D21+$E21)*1000,($D21+$E21))=($D21+$E21)-1)),"T","R"))))</f>
      </c>
      <c r="AT21" s="24">
        <f>IF($A21="","",IF(AND(Setup!$B$9="Mark as travel",OR(MOD(AT$7-(Setup!$B$6+$F21)+($D21+$E21)*1000,($D21+$E21))=0,MOD(AT$7-(Setup!$B$6+$F21)+($D21+$E21)*1000,($D21+$E21))=$D21-1)),"T",IF(MOD(AT$7-(Setup!$B$6+$F21)+($D21+$E21)*1000,($D21+$E21))&lt;$D21,IF(MOD(AT$7-(Setup!$B$6+$F21)+($D21+$E21)*1000,($D21+$E21))&lt;Setup!$B$11,"D","N"),IF(AND(Setup!$B$9="Take from R&amp;R",OR(MOD(AT$7-(Setup!$B$6+$F21)+($D21+$E21)*1000,($D21+$E21))=$D21,MOD(AT$7-(Setup!$B$6+$F21)+($D21+$E21)*1000,($D21+$E21))=($D21+$E21)-1)),"T","R"))))</f>
      </c>
      <c r="AU21" s="24">
        <f>IF($A21="","",IF(AND(Setup!$B$9="Mark as travel",OR(MOD(AU$7-(Setup!$B$6+$F21)+($D21+$E21)*1000,($D21+$E21))=0,MOD(AU$7-(Setup!$B$6+$F21)+($D21+$E21)*1000,($D21+$E21))=$D21-1)),"T",IF(MOD(AU$7-(Setup!$B$6+$F21)+($D21+$E21)*1000,($D21+$E21))&lt;$D21,IF(MOD(AU$7-(Setup!$B$6+$F21)+($D21+$E21)*1000,($D21+$E21))&lt;Setup!$B$11,"D","N"),IF(AND(Setup!$B$9="Take from R&amp;R",OR(MOD(AU$7-(Setup!$B$6+$F21)+($D21+$E21)*1000,($D21+$E21))=$D21,MOD(AU$7-(Setup!$B$6+$F21)+($D21+$E21)*1000,($D21+$E21))=($D21+$E21)-1)),"T","R"))))</f>
      </c>
      <c r="AV21" s="24">
        <f>IF($A21="","",IF(AND(Setup!$B$9="Mark as travel",OR(MOD(AV$7-(Setup!$B$6+$F21)+($D21+$E21)*1000,($D21+$E21))=0,MOD(AV$7-(Setup!$B$6+$F21)+($D21+$E21)*1000,($D21+$E21))=$D21-1)),"T",IF(MOD(AV$7-(Setup!$B$6+$F21)+($D21+$E21)*1000,($D21+$E21))&lt;$D21,IF(MOD(AV$7-(Setup!$B$6+$F21)+($D21+$E21)*1000,($D21+$E21))&lt;Setup!$B$11,"D","N"),IF(AND(Setup!$B$9="Take from R&amp;R",OR(MOD(AV$7-(Setup!$B$6+$F21)+($D21+$E21)*1000,($D21+$E21))=$D21,MOD(AV$7-(Setup!$B$6+$F21)+($D21+$E21)*1000,($D21+$E21))=($D21+$E21)-1)),"T","R"))))</f>
      </c>
      <c r="AW21" s="24">
        <f>IF($A21="","",IF(AND(Setup!$B$9="Mark as travel",OR(MOD(AW$7-(Setup!$B$6+$F21)+($D21+$E21)*1000,($D21+$E21))=0,MOD(AW$7-(Setup!$B$6+$F21)+($D21+$E21)*1000,($D21+$E21))=$D21-1)),"T",IF(MOD(AW$7-(Setup!$B$6+$F21)+($D21+$E21)*1000,($D21+$E21))&lt;$D21,IF(MOD(AW$7-(Setup!$B$6+$F21)+($D21+$E21)*1000,($D21+$E21))&lt;Setup!$B$11,"D","N"),IF(AND(Setup!$B$9="Take from R&amp;R",OR(MOD(AW$7-(Setup!$B$6+$F21)+($D21+$E21)*1000,($D21+$E21))=$D21,MOD(AW$7-(Setup!$B$6+$F21)+($D21+$E21)*1000,($D21+$E21))=($D21+$E21)-1)),"T","R"))))</f>
      </c>
      <c r="AX21" s="24">
        <f>IF($A21="","",IF(AND(Setup!$B$9="Mark as travel",OR(MOD(AX$7-(Setup!$B$6+$F21)+($D21+$E21)*1000,($D21+$E21))=0,MOD(AX$7-(Setup!$B$6+$F21)+($D21+$E21)*1000,($D21+$E21))=$D21-1)),"T",IF(MOD(AX$7-(Setup!$B$6+$F21)+($D21+$E21)*1000,($D21+$E21))&lt;$D21,IF(MOD(AX$7-(Setup!$B$6+$F21)+($D21+$E21)*1000,($D21+$E21))&lt;Setup!$B$11,"D","N"),IF(AND(Setup!$B$9="Take from R&amp;R",OR(MOD(AX$7-(Setup!$B$6+$F21)+($D21+$E21)*1000,($D21+$E21))=$D21,MOD(AX$7-(Setup!$B$6+$F21)+($D21+$E21)*1000,($D21+$E21))=($D21+$E21)-1)),"T","R"))))</f>
      </c>
      <c r="AY21" s="24">
        <f>IF($A21="","",IF(AND(Setup!$B$9="Mark as travel",OR(MOD(AY$7-(Setup!$B$6+$F21)+($D21+$E21)*1000,($D21+$E21))=0,MOD(AY$7-(Setup!$B$6+$F21)+($D21+$E21)*1000,($D21+$E21))=$D21-1)),"T",IF(MOD(AY$7-(Setup!$B$6+$F21)+($D21+$E21)*1000,($D21+$E21))&lt;$D21,IF(MOD(AY$7-(Setup!$B$6+$F21)+($D21+$E21)*1000,($D21+$E21))&lt;Setup!$B$11,"D","N"),IF(AND(Setup!$B$9="Take from R&amp;R",OR(MOD(AY$7-(Setup!$B$6+$F21)+($D21+$E21)*1000,($D21+$E21))=$D21,MOD(AY$7-(Setup!$B$6+$F21)+($D21+$E21)*1000,($D21+$E21))=($D21+$E21)-1)),"T","R"))))</f>
      </c>
      <c r="AZ21" s="24">
        <f>IF($A21="","",IF(AND(Setup!$B$9="Mark as travel",OR(MOD(AZ$7-(Setup!$B$6+$F21)+($D21+$E21)*1000,($D21+$E21))=0,MOD(AZ$7-(Setup!$B$6+$F21)+($D21+$E21)*1000,($D21+$E21))=$D21-1)),"T",IF(MOD(AZ$7-(Setup!$B$6+$F21)+($D21+$E21)*1000,($D21+$E21))&lt;$D21,IF(MOD(AZ$7-(Setup!$B$6+$F21)+($D21+$E21)*1000,($D21+$E21))&lt;Setup!$B$11,"D","N"),IF(AND(Setup!$B$9="Take from R&amp;R",OR(MOD(AZ$7-(Setup!$B$6+$F21)+($D21+$E21)*1000,($D21+$E21))=$D21,MOD(AZ$7-(Setup!$B$6+$F21)+($D21+$E21)*1000,($D21+$E21))=($D21+$E21)-1)),"T","R"))))</f>
      </c>
      <c r="BA21" s="24">
        <f>IF($A21="","",IF(AND(Setup!$B$9="Mark as travel",OR(MOD(BA$7-(Setup!$B$6+$F21)+($D21+$E21)*1000,($D21+$E21))=0,MOD(BA$7-(Setup!$B$6+$F21)+($D21+$E21)*1000,($D21+$E21))=$D21-1)),"T",IF(MOD(BA$7-(Setup!$B$6+$F21)+($D21+$E21)*1000,($D21+$E21))&lt;$D21,IF(MOD(BA$7-(Setup!$B$6+$F21)+($D21+$E21)*1000,($D21+$E21))&lt;Setup!$B$11,"D","N"),IF(AND(Setup!$B$9="Take from R&amp;R",OR(MOD(BA$7-(Setup!$B$6+$F21)+($D21+$E21)*1000,($D21+$E21))=$D21,MOD(BA$7-(Setup!$B$6+$F21)+($D21+$E21)*1000,($D21+$E21))=($D21+$E21)-1)),"T","R"))))</f>
      </c>
      <c r="BB21" s="24">
        <f>IF($A21="","",IF(AND(Setup!$B$9="Mark as travel",OR(MOD(BB$7-(Setup!$B$6+$F21)+($D21+$E21)*1000,($D21+$E21))=0,MOD(BB$7-(Setup!$B$6+$F21)+($D21+$E21)*1000,($D21+$E21))=$D21-1)),"T",IF(MOD(BB$7-(Setup!$B$6+$F21)+($D21+$E21)*1000,($D21+$E21))&lt;$D21,IF(MOD(BB$7-(Setup!$B$6+$F21)+($D21+$E21)*1000,($D21+$E21))&lt;Setup!$B$11,"D","N"),IF(AND(Setup!$B$9="Take from R&amp;R",OR(MOD(BB$7-(Setup!$B$6+$F21)+($D21+$E21)*1000,($D21+$E21))=$D21,MOD(BB$7-(Setup!$B$6+$F21)+($D21+$E21)*1000,($D21+$E21))=($D21+$E21)-1)),"T","R"))))</f>
      </c>
      <c r="BC21" s="24">
        <f>IF($A21="","",IF(AND(Setup!$B$9="Mark as travel",OR(MOD(BC$7-(Setup!$B$6+$F21)+($D21+$E21)*1000,($D21+$E21))=0,MOD(BC$7-(Setup!$B$6+$F21)+($D21+$E21)*1000,($D21+$E21))=$D21-1)),"T",IF(MOD(BC$7-(Setup!$B$6+$F21)+($D21+$E21)*1000,($D21+$E21))&lt;$D21,IF(MOD(BC$7-(Setup!$B$6+$F21)+($D21+$E21)*1000,($D21+$E21))&lt;Setup!$B$11,"D","N"),IF(AND(Setup!$B$9="Take from R&amp;R",OR(MOD(BC$7-(Setup!$B$6+$F21)+($D21+$E21)*1000,($D21+$E21))=$D21,MOD(BC$7-(Setup!$B$6+$F21)+($D21+$E21)*1000,($D21+$E21))=($D21+$E21)-1)),"T","R"))))</f>
      </c>
      <c r="BD21" s="24">
        <f>IF($A21="","",IF(AND(Setup!$B$9="Mark as travel",OR(MOD(BD$7-(Setup!$B$6+$F21)+($D21+$E21)*1000,($D21+$E21))=0,MOD(BD$7-(Setup!$B$6+$F21)+($D21+$E21)*1000,($D21+$E21))=$D21-1)),"T",IF(MOD(BD$7-(Setup!$B$6+$F21)+($D21+$E21)*1000,($D21+$E21))&lt;$D21,IF(MOD(BD$7-(Setup!$B$6+$F21)+($D21+$E21)*1000,($D21+$E21))&lt;Setup!$B$11,"D","N"),IF(AND(Setup!$B$9="Take from R&amp;R",OR(MOD(BD$7-(Setup!$B$6+$F21)+($D21+$E21)*1000,($D21+$E21))=$D21,MOD(BD$7-(Setup!$B$6+$F21)+($D21+$E21)*1000,($D21+$E21))=($D21+$E21)-1)),"T","R"))))</f>
      </c>
      <c r="BE21" s="24">
        <f>IF($A21="","",IF(AND(Setup!$B$9="Mark as travel",OR(MOD(BE$7-(Setup!$B$6+$F21)+($D21+$E21)*1000,($D21+$E21))=0,MOD(BE$7-(Setup!$B$6+$F21)+($D21+$E21)*1000,($D21+$E21))=$D21-1)),"T",IF(MOD(BE$7-(Setup!$B$6+$F21)+($D21+$E21)*1000,($D21+$E21))&lt;$D21,IF(MOD(BE$7-(Setup!$B$6+$F21)+($D21+$E21)*1000,($D21+$E21))&lt;Setup!$B$11,"D","N"),IF(AND(Setup!$B$9="Take from R&amp;R",OR(MOD(BE$7-(Setup!$B$6+$F21)+($D21+$E21)*1000,($D21+$E21))=$D21,MOD(BE$7-(Setup!$B$6+$F21)+($D21+$E21)*1000,($D21+$E21))=($D21+$E21)-1)),"T","R"))))</f>
      </c>
      <c r="BF21" s="24">
        <f>IF($A21="","",IF(AND(Setup!$B$9="Mark as travel",OR(MOD(BF$7-(Setup!$B$6+$F21)+($D21+$E21)*1000,($D21+$E21))=0,MOD(BF$7-(Setup!$B$6+$F21)+($D21+$E21)*1000,($D21+$E21))=$D21-1)),"T",IF(MOD(BF$7-(Setup!$B$6+$F21)+($D21+$E21)*1000,($D21+$E21))&lt;$D21,IF(MOD(BF$7-(Setup!$B$6+$F21)+($D21+$E21)*1000,($D21+$E21))&lt;Setup!$B$11,"D","N"),IF(AND(Setup!$B$9="Take from R&amp;R",OR(MOD(BF$7-(Setup!$B$6+$F21)+($D21+$E21)*1000,($D21+$E21))=$D21,MOD(BF$7-(Setup!$B$6+$F21)+($D21+$E21)*1000,($D21+$E21))=($D21+$E21)-1)),"T","R"))))</f>
      </c>
      <c r="BG21" s="24">
        <f>IF($A21="","",IF(AND(Setup!$B$9="Mark as travel",OR(MOD(BG$7-(Setup!$B$6+$F21)+($D21+$E21)*1000,($D21+$E21))=0,MOD(BG$7-(Setup!$B$6+$F21)+($D21+$E21)*1000,($D21+$E21))=$D21-1)),"T",IF(MOD(BG$7-(Setup!$B$6+$F21)+($D21+$E21)*1000,($D21+$E21))&lt;$D21,IF(MOD(BG$7-(Setup!$B$6+$F21)+($D21+$E21)*1000,($D21+$E21))&lt;Setup!$B$11,"D","N"),IF(AND(Setup!$B$9="Take from R&amp;R",OR(MOD(BG$7-(Setup!$B$6+$F21)+($D21+$E21)*1000,($D21+$E21))=$D21,MOD(BG$7-(Setup!$B$6+$F21)+($D21+$E21)*1000,($D21+$E21))=($D21+$E21)-1)),"T","R"))))</f>
      </c>
      <c r="BH21" s="24">
        <f>IF($A21="","",IF(AND(Setup!$B$9="Mark as travel",OR(MOD(BH$7-(Setup!$B$6+$F21)+($D21+$E21)*1000,($D21+$E21))=0,MOD(BH$7-(Setup!$B$6+$F21)+($D21+$E21)*1000,($D21+$E21))=$D21-1)),"T",IF(MOD(BH$7-(Setup!$B$6+$F21)+($D21+$E21)*1000,($D21+$E21))&lt;$D21,IF(MOD(BH$7-(Setup!$B$6+$F21)+($D21+$E21)*1000,($D21+$E21))&lt;Setup!$B$11,"D","N"),IF(AND(Setup!$B$9="Take from R&amp;R",OR(MOD(BH$7-(Setup!$B$6+$F21)+($D21+$E21)*1000,($D21+$E21))=$D21,MOD(BH$7-(Setup!$B$6+$F21)+($D21+$E21)*1000,($D21+$E21))=($D21+$E21)-1)),"T","R"))))</f>
      </c>
      <c r="BI21" s="24">
        <f>IF($A21="","",IF(AND(Setup!$B$9="Mark as travel",OR(MOD(BI$7-(Setup!$B$6+$F21)+($D21+$E21)*1000,($D21+$E21))=0,MOD(BI$7-(Setup!$B$6+$F21)+($D21+$E21)*1000,($D21+$E21))=$D21-1)),"T",IF(MOD(BI$7-(Setup!$B$6+$F21)+($D21+$E21)*1000,($D21+$E21))&lt;$D21,IF(MOD(BI$7-(Setup!$B$6+$F21)+($D21+$E21)*1000,($D21+$E21))&lt;Setup!$B$11,"D","N"),IF(AND(Setup!$B$9="Take from R&amp;R",OR(MOD(BI$7-(Setup!$B$6+$F21)+($D21+$E21)*1000,($D21+$E21))=$D21,MOD(BI$7-(Setup!$B$6+$F21)+($D21+$E21)*1000,($D21+$E21))=($D21+$E21)-1)),"T","R"))))</f>
      </c>
      <c r="BJ21" s="24">
        <f>IF($A21="","",IF(AND(Setup!$B$9="Mark as travel",OR(MOD(BJ$7-(Setup!$B$6+$F21)+($D21+$E21)*1000,($D21+$E21))=0,MOD(BJ$7-(Setup!$B$6+$F21)+($D21+$E21)*1000,($D21+$E21))=$D21-1)),"T",IF(MOD(BJ$7-(Setup!$B$6+$F21)+($D21+$E21)*1000,($D21+$E21))&lt;$D21,IF(MOD(BJ$7-(Setup!$B$6+$F21)+($D21+$E21)*1000,($D21+$E21))&lt;Setup!$B$11,"D","N"),IF(AND(Setup!$B$9="Take from R&amp;R",OR(MOD(BJ$7-(Setup!$B$6+$F21)+($D21+$E21)*1000,($D21+$E21))=$D21,MOD(BJ$7-(Setup!$B$6+$F21)+($D21+$E21)*1000,($D21+$E21))=($D21+$E21)-1)),"T","R"))))</f>
      </c>
    </row>
    <row r="22" spans="1:62" x14ac:dyDescent="0.25">
      <c r="A22" s="31"/>
      <c r="B22" s="31"/>
      <c r="C22" s="31"/>
      <c r="D22" s="14">
        <f>IF($A22="","",IF(OR($C22="",$C22="Same as Setup"),Setup!$B$15,INDEX(Setup!$B$21:$B$29,MATCH($C22,Setup!$A$21:$A$29,0))))</f>
      </c>
      <c r="E22" s="14">
        <f>IF($A22="","",IF(OR($C22="",$C22="Same as Setup"),Setup!$B$16,INDEX(Setup!$C$21:$C$29,MATCH($C22,Setup!$A$21:$A$29,0))))</f>
      </c>
      <c r="F22" s="5"/>
      <c r="G22" s="24">
        <f>IF($A22="","",IF(AND(Setup!$B$9="Mark as travel",OR(MOD(G$7-(Setup!$B$6+$F22)+($D22+$E22)*1000,($D22+$E22))=0,MOD(G$7-(Setup!$B$6+$F22)+($D22+$E22)*1000,($D22+$E22))=$D22-1)),"T",IF(MOD(G$7-(Setup!$B$6+$F22)+($D22+$E22)*1000,($D22+$E22))&lt;$D22,IF(MOD(G$7-(Setup!$B$6+$F22)+($D22+$E22)*1000,($D22+$E22))&lt;Setup!$B$11,"D","N"),IF(AND(Setup!$B$9="Take from R&amp;R",OR(MOD(G$7-(Setup!$B$6+$F22)+($D22+$E22)*1000,($D22+$E22))=$D22,MOD(G$7-(Setup!$B$6+$F22)+($D22+$E22)*1000,($D22+$E22))=($D22+$E22)-1)),"T","R"))))</f>
      </c>
      <c r="H22" s="24">
        <f>IF($A22="","",IF(AND(Setup!$B$9="Mark as travel",OR(MOD(H$7-(Setup!$B$6+$F22)+($D22+$E22)*1000,($D22+$E22))=0,MOD(H$7-(Setup!$B$6+$F22)+($D22+$E22)*1000,($D22+$E22))=$D22-1)),"T",IF(MOD(H$7-(Setup!$B$6+$F22)+($D22+$E22)*1000,($D22+$E22))&lt;$D22,IF(MOD(H$7-(Setup!$B$6+$F22)+($D22+$E22)*1000,($D22+$E22))&lt;Setup!$B$11,"D","N"),IF(AND(Setup!$B$9="Take from R&amp;R",OR(MOD(H$7-(Setup!$B$6+$F22)+($D22+$E22)*1000,($D22+$E22))=$D22,MOD(H$7-(Setup!$B$6+$F22)+($D22+$E22)*1000,($D22+$E22))=($D22+$E22)-1)),"T","R"))))</f>
      </c>
      <c r="I22" s="24">
        <f>IF($A22="","",IF(AND(Setup!$B$9="Mark as travel",OR(MOD(I$7-(Setup!$B$6+$F22)+($D22+$E22)*1000,($D22+$E22))=0,MOD(I$7-(Setup!$B$6+$F22)+($D22+$E22)*1000,($D22+$E22))=$D22-1)),"T",IF(MOD(I$7-(Setup!$B$6+$F22)+($D22+$E22)*1000,($D22+$E22))&lt;$D22,IF(MOD(I$7-(Setup!$B$6+$F22)+($D22+$E22)*1000,($D22+$E22))&lt;Setup!$B$11,"D","N"),IF(AND(Setup!$B$9="Take from R&amp;R",OR(MOD(I$7-(Setup!$B$6+$F22)+($D22+$E22)*1000,($D22+$E22))=$D22,MOD(I$7-(Setup!$B$6+$F22)+($D22+$E22)*1000,($D22+$E22))=($D22+$E22)-1)),"T","R"))))</f>
      </c>
      <c r="J22" s="24">
        <f>IF($A22="","",IF(AND(Setup!$B$9="Mark as travel",OR(MOD(J$7-(Setup!$B$6+$F22)+($D22+$E22)*1000,($D22+$E22))=0,MOD(J$7-(Setup!$B$6+$F22)+($D22+$E22)*1000,($D22+$E22))=$D22-1)),"T",IF(MOD(J$7-(Setup!$B$6+$F22)+($D22+$E22)*1000,($D22+$E22))&lt;$D22,IF(MOD(J$7-(Setup!$B$6+$F22)+($D22+$E22)*1000,($D22+$E22))&lt;Setup!$B$11,"D","N"),IF(AND(Setup!$B$9="Take from R&amp;R",OR(MOD(J$7-(Setup!$B$6+$F22)+($D22+$E22)*1000,($D22+$E22))=$D22,MOD(J$7-(Setup!$B$6+$F22)+($D22+$E22)*1000,($D22+$E22))=($D22+$E22)-1)),"T","R"))))</f>
      </c>
      <c r="K22" s="24">
        <f>IF($A22="","",IF(AND(Setup!$B$9="Mark as travel",OR(MOD(K$7-(Setup!$B$6+$F22)+($D22+$E22)*1000,($D22+$E22))=0,MOD(K$7-(Setup!$B$6+$F22)+($D22+$E22)*1000,($D22+$E22))=$D22-1)),"T",IF(MOD(K$7-(Setup!$B$6+$F22)+($D22+$E22)*1000,($D22+$E22))&lt;$D22,IF(MOD(K$7-(Setup!$B$6+$F22)+($D22+$E22)*1000,($D22+$E22))&lt;Setup!$B$11,"D","N"),IF(AND(Setup!$B$9="Take from R&amp;R",OR(MOD(K$7-(Setup!$B$6+$F22)+($D22+$E22)*1000,($D22+$E22))=$D22,MOD(K$7-(Setup!$B$6+$F22)+($D22+$E22)*1000,($D22+$E22))=($D22+$E22)-1)),"T","R"))))</f>
      </c>
      <c r="L22" s="24">
        <f>IF($A22="","",IF(AND(Setup!$B$9="Mark as travel",OR(MOD(L$7-(Setup!$B$6+$F22)+($D22+$E22)*1000,($D22+$E22))=0,MOD(L$7-(Setup!$B$6+$F22)+($D22+$E22)*1000,($D22+$E22))=$D22-1)),"T",IF(MOD(L$7-(Setup!$B$6+$F22)+($D22+$E22)*1000,($D22+$E22))&lt;$D22,IF(MOD(L$7-(Setup!$B$6+$F22)+($D22+$E22)*1000,($D22+$E22))&lt;Setup!$B$11,"D","N"),IF(AND(Setup!$B$9="Take from R&amp;R",OR(MOD(L$7-(Setup!$B$6+$F22)+($D22+$E22)*1000,($D22+$E22))=$D22,MOD(L$7-(Setup!$B$6+$F22)+($D22+$E22)*1000,($D22+$E22))=($D22+$E22)-1)),"T","R"))))</f>
      </c>
      <c r="M22" s="24">
        <f>IF($A22="","",IF(AND(Setup!$B$9="Mark as travel",OR(MOD(M$7-(Setup!$B$6+$F22)+($D22+$E22)*1000,($D22+$E22))=0,MOD(M$7-(Setup!$B$6+$F22)+($D22+$E22)*1000,($D22+$E22))=$D22-1)),"T",IF(MOD(M$7-(Setup!$B$6+$F22)+($D22+$E22)*1000,($D22+$E22))&lt;$D22,IF(MOD(M$7-(Setup!$B$6+$F22)+($D22+$E22)*1000,($D22+$E22))&lt;Setup!$B$11,"D","N"),IF(AND(Setup!$B$9="Take from R&amp;R",OR(MOD(M$7-(Setup!$B$6+$F22)+($D22+$E22)*1000,($D22+$E22))=$D22,MOD(M$7-(Setup!$B$6+$F22)+($D22+$E22)*1000,($D22+$E22))=($D22+$E22)-1)),"T","R"))))</f>
      </c>
      <c r="N22" s="24">
        <f>IF($A22="","",IF(AND(Setup!$B$9="Mark as travel",OR(MOD(N$7-(Setup!$B$6+$F22)+($D22+$E22)*1000,($D22+$E22))=0,MOD(N$7-(Setup!$B$6+$F22)+($D22+$E22)*1000,($D22+$E22))=$D22-1)),"T",IF(MOD(N$7-(Setup!$B$6+$F22)+($D22+$E22)*1000,($D22+$E22))&lt;$D22,IF(MOD(N$7-(Setup!$B$6+$F22)+($D22+$E22)*1000,($D22+$E22))&lt;Setup!$B$11,"D","N"),IF(AND(Setup!$B$9="Take from R&amp;R",OR(MOD(N$7-(Setup!$B$6+$F22)+($D22+$E22)*1000,($D22+$E22))=$D22,MOD(N$7-(Setup!$B$6+$F22)+($D22+$E22)*1000,($D22+$E22))=($D22+$E22)-1)),"T","R"))))</f>
      </c>
      <c r="O22" s="24">
        <f>IF($A22="","",IF(AND(Setup!$B$9="Mark as travel",OR(MOD(O$7-(Setup!$B$6+$F22)+($D22+$E22)*1000,($D22+$E22))=0,MOD(O$7-(Setup!$B$6+$F22)+($D22+$E22)*1000,($D22+$E22))=$D22-1)),"T",IF(MOD(O$7-(Setup!$B$6+$F22)+($D22+$E22)*1000,($D22+$E22))&lt;$D22,IF(MOD(O$7-(Setup!$B$6+$F22)+($D22+$E22)*1000,($D22+$E22))&lt;Setup!$B$11,"D","N"),IF(AND(Setup!$B$9="Take from R&amp;R",OR(MOD(O$7-(Setup!$B$6+$F22)+($D22+$E22)*1000,($D22+$E22))=$D22,MOD(O$7-(Setup!$B$6+$F22)+($D22+$E22)*1000,($D22+$E22))=($D22+$E22)-1)),"T","R"))))</f>
      </c>
      <c r="P22" s="24">
        <f>IF($A22="","",IF(AND(Setup!$B$9="Mark as travel",OR(MOD(P$7-(Setup!$B$6+$F22)+($D22+$E22)*1000,($D22+$E22))=0,MOD(P$7-(Setup!$B$6+$F22)+($D22+$E22)*1000,($D22+$E22))=$D22-1)),"T",IF(MOD(P$7-(Setup!$B$6+$F22)+($D22+$E22)*1000,($D22+$E22))&lt;$D22,IF(MOD(P$7-(Setup!$B$6+$F22)+($D22+$E22)*1000,($D22+$E22))&lt;Setup!$B$11,"D","N"),IF(AND(Setup!$B$9="Take from R&amp;R",OR(MOD(P$7-(Setup!$B$6+$F22)+($D22+$E22)*1000,($D22+$E22))=$D22,MOD(P$7-(Setup!$B$6+$F22)+($D22+$E22)*1000,($D22+$E22))=($D22+$E22)-1)),"T","R"))))</f>
      </c>
      <c r="Q22" s="24">
        <f>IF($A22="","",IF(AND(Setup!$B$9="Mark as travel",OR(MOD(Q$7-(Setup!$B$6+$F22)+($D22+$E22)*1000,($D22+$E22))=0,MOD(Q$7-(Setup!$B$6+$F22)+($D22+$E22)*1000,($D22+$E22))=$D22-1)),"T",IF(MOD(Q$7-(Setup!$B$6+$F22)+($D22+$E22)*1000,($D22+$E22))&lt;$D22,IF(MOD(Q$7-(Setup!$B$6+$F22)+($D22+$E22)*1000,($D22+$E22))&lt;Setup!$B$11,"D","N"),IF(AND(Setup!$B$9="Take from R&amp;R",OR(MOD(Q$7-(Setup!$B$6+$F22)+($D22+$E22)*1000,($D22+$E22))=$D22,MOD(Q$7-(Setup!$B$6+$F22)+($D22+$E22)*1000,($D22+$E22))=($D22+$E22)-1)),"T","R"))))</f>
      </c>
      <c r="R22" s="24">
        <f>IF($A22="","",IF(AND(Setup!$B$9="Mark as travel",OR(MOD(R$7-(Setup!$B$6+$F22)+($D22+$E22)*1000,($D22+$E22))=0,MOD(R$7-(Setup!$B$6+$F22)+($D22+$E22)*1000,($D22+$E22))=$D22-1)),"T",IF(MOD(R$7-(Setup!$B$6+$F22)+($D22+$E22)*1000,($D22+$E22))&lt;$D22,IF(MOD(R$7-(Setup!$B$6+$F22)+($D22+$E22)*1000,($D22+$E22))&lt;Setup!$B$11,"D","N"),IF(AND(Setup!$B$9="Take from R&amp;R",OR(MOD(R$7-(Setup!$B$6+$F22)+($D22+$E22)*1000,($D22+$E22))=$D22,MOD(R$7-(Setup!$B$6+$F22)+($D22+$E22)*1000,($D22+$E22))=($D22+$E22)-1)),"T","R"))))</f>
      </c>
      <c r="S22" s="24">
        <f>IF($A22="","",IF(AND(Setup!$B$9="Mark as travel",OR(MOD(S$7-(Setup!$B$6+$F22)+($D22+$E22)*1000,($D22+$E22))=0,MOD(S$7-(Setup!$B$6+$F22)+($D22+$E22)*1000,($D22+$E22))=$D22-1)),"T",IF(MOD(S$7-(Setup!$B$6+$F22)+($D22+$E22)*1000,($D22+$E22))&lt;$D22,IF(MOD(S$7-(Setup!$B$6+$F22)+($D22+$E22)*1000,($D22+$E22))&lt;Setup!$B$11,"D","N"),IF(AND(Setup!$B$9="Take from R&amp;R",OR(MOD(S$7-(Setup!$B$6+$F22)+($D22+$E22)*1000,($D22+$E22))=$D22,MOD(S$7-(Setup!$B$6+$F22)+($D22+$E22)*1000,($D22+$E22))=($D22+$E22)-1)),"T","R"))))</f>
      </c>
      <c r="T22" s="24">
        <f>IF($A22="","",IF(AND(Setup!$B$9="Mark as travel",OR(MOD(T$7-(Setup!$B$6+$F22)+($D22+$E22)*1000,($D22+$E22))=0,MOD(T$7-(Setup!$B$6+$F22)+($D22+$E22)*1000,($D22+$E22))=$D22-1)),"T",IF(MOD(T$7-(Setup!$B$6+$F22)+($D22+$E22)*1000,($D22+$E22))&lt;$D22,IF(MOD(T$7-(Setup!$B$6+$F22)+($D22+$E22)*1000,($D22+$E22))&lt;Setup!$B$11,"D","N"),IF(AND(Setup!$B$9="Take from R&amp;R",OR(MOD(T$7-(Setup!$B$6+$F22)+($D22+$E22)*1000,($D22+$E22))=$D22,MOD(T$7-(Setup!$B$6+$F22)+($D22+$E22)*1000,($D22+$E22))=($D22+$E22)-1)),"T","R"))))</f>
      </c>
      <c r="U22" s="24">
        <f>IF($A22="","",IF(AND(Setup!$B$9="Mark as travel",OR(MOD(U$7-(Setup!$B$6+$F22)+($D22+$E22)*1000,($D22+$E22))=0,MOD(U$7-(Setup!$B$6+$F22)+($D22+$E22)*1000,($D22+$E22))=$D22-1)),"T",IF(MOD(U$7-(Setup!$B$6+$F22)+($D22+$E22)*1000,($D22+$E22))&lt;$D22,IF(MOD(U$7-(Setup!$B$6+$F22)+($D22+$E22)*1000,($D22+$E22))&lt;Setup!$B$11,"D","N"),IF(AND(Setup!$B$9="Take from R&amp;R",OR(MOD(U$7-(Setup!$B$6+$F22)+($D22+$E22)*1000,($D22+$E22))=$D22,MOD(U$7-(Setup!$B$6+$F22)+($D22+$E22)*1000,($D22+$E22))=($D22+$E22)-1)),"T","R"))))</f>
      </c>
      <c r="V22" s="24">
        <f>IF($A22="","",IF(AND(Setup!$B$9="Mark as travel",OR(MOD(V$7-(Setup!$B$6+$F22)+($D22+$E22)*1000,($D22+$E22))=0,MOD(V$7-(Setup!$B$6+$F22)+($D22+$E22)*1000,($D22+$E22))=$D22-1)),"T",IF(MOD(V$7-(Setup!$B$6+$F22)+($D22+$E22)*1000,($D22+$E22))&lt;$D22,IF(MOD(V$7-(Setup!$B$6+$F22)+($D22+$E22)*1000,($D22+$E22))&lt;Setup!$B$11,"D","N"),IF(AND(Setup!$B$9="Take from R&amp;R",OR(MOD(V$7-(Setup!$B$6+$F22)+($D22+$E22)*1000,($D22+$E22))=$D22,MOD(V$7-(Setup!$B$6+$F22)+($D22+$E22)*1000,($D22+$E22))=($D22+$E22)-1)),"T","R"))))</f>
      </c>
      <c r="W22" s="24">
        <f>IF($A22="","",IF(AND(Setup!$B$9="Mark as travel",OR(MOD(W$7-(Setup!$B$6+$F22)+($D22+$E22)*1000,($D22+$E22))=0,MOD(W$7-(Setup!$B$6+$F22)+($D22+$E22)*1000,($D22+$E22))=$D22-1)),"T",IF(MOD(W$7-(Setup!$B$6+$F22)+($D22+$E22)*1000,($D22+$E22))&lt;$D22,IF(MOD(W$7-(Setup!$B$6+$F22)+($D22+$E22)*1000,($D22+$E22))&lt;Setup!$B$11,"D","N"),IF(AND(Setup!$B$9="Take from R&amp;R",OR(MOD(W$7-(Setup!$B$6+$F22)+($D22+$E22)*1000,($D22+$E22))=$D22,MOD(W$7-(Setup!$B$6+$F22)+($D22+$E22)*1000,($D22+$E22))=($D22+$E22)-1)),"T","R"))))</f>
      </c>
      <c r="X22" s="24">
        <f>IF($A22="","",IF(AND(Setup!$B$9="Mark as travel",OR(MOD(X$7-(Setup!$B$6+$F22)+($D22+$E22)*1000,($D22+$E22))=0,MOD(X$7-(Setup!$B$6+$F22)+($D22+$E22)*1000,($D22+$E22))=$D22-1)),"T",IF(MOD(X$7-(Setup!$B$6+$F22)+($D22+$E22)*1000,($D22+$E22))&lt;$D22,IF(MOD(X$7-(Setup!$B$6+$F22)+($D22+$E22)*1000,($D22+$E22))&lt;Setup!$B$11,"D","N"),IF(AND(Setup!$B$9="Take from R&amp;R",OR(MOD(X$7-(Setup!$B$6+$F22)+($D22+$E22)*1000,($D22+$E22))=$D22,MOD(X$7-(Setup!$B$6+$F22)+($D22+$E22)*1000,($D22+$E22))=($D22+$E22)-1)),"T","R"))))</f>
      </c>
      <c r="Y22" s="24">
        <f>IF($A22="","",IF(AND(Setup!$B$9="Mark as travel",OR(MOD(Y$7-(Setup!$B$6+$F22)+($D22+$E22)*1000,($D22+$E22))=0,MOD(Y$7-(Setup!$B$6+$F22)+($D22+$E22)*1000,($D22+$E22))=$D22-1)),"T",IF(MOD(Y$7-(Setup!$B$6+$F22)+($D22+$E22)*1000,($D22+$E22))&lt;$D22,IF(MOD(Y$7-(Setup!$B$6+$F22)+($D22+$E22)*1000,($D22+$E22))&lt;Setup!$B$11,"D","N"),IF(AND(Setup!$B$9="Take from R&amp;R",OR(MOD(Y$7-(Setup!$B$6+$F22)+($D22+$E22)*1000,($D22+$E22))=$D22,MOD(Y$7-(Setup!$B$6+$F22)+($D22+$E22)*1000,($D22+$E22))=($D22+$E22)-1)),"T","R"))))</f>
      </c>
      <c r="Z22" s="24">
        <f>IF($A22="","",IF(AND(Setup!$B$9="Mark as travel",OR(MOD(Z$7-(Setup!$B$6+$F22)+($D22+$E22)*1000,($D22+$E22))=0,MOD(Z$7-(Setup!$B$6+$F22)+($D22+$E22)*1000,($D22+$E22))=$D22-1)),"T",IF(MOD(Z$7-(Setup!$B$6+$F22)+($D22+$E22)*1000,($D22+$E22))&lt;$D22,IF(MOD(Z$7-(Setup!$B$6+$F22)+($D22+$E22)*1000,($D22+$E22))&lt;Setup!$B$11,"D","N"),IF(AND(Setup!$B$9="Take from R&amp;R",OR(MOD(Z$7-(Setup!$B$6+$F22)+($D22+$E22)*1000,($D22+$E22))=$D22,MOD(Z$7-(Setup!$B$6+$F22)+($D22+$E22)*1000,($D22+$E22))=($D22+$E22)-1)),"T","R"))))</f>
      </c>
      <c r="AA22" s="24">
        <f>IF($A22="","",IF(AND(Setup!$B$9="Mark as travel",OR(MOD(AA$7-(Setup!$B$6+$F22)+($D22+$E22)*1000,($D22+$E22))=0,MOD(AA$7-(Setup!$B$6+$F22)+($D22+$E22)*1000,($D22+$E22))=$D22-1)),"T",IF(MOD(AA$7-(Setup!$B$6+$F22)+($D22+$E22)*1000,($D22+$E22))&lt;$D22,IF(MOD(AA$7-(Setup!$B$6+$F22)+($D22+$E22)*1000,($D22+$E22))&lt;Setup!$B$11,"D","N"),IF(AND(Setup!$B$9="Take from R&amp;R",OR(MOD(AA$7-(Setup!$B$6+$F22)+($D22+$E22)*1000,($D22+$E22))=$D22,MOD(AA$7-(Setup!$B$6+$F22)+($D22+$E22)*1000,($D22+$E22))=($D22+$E22)-1)),"T","R"))))</f>
      </c>
      <c r="AB22" s="24">
        <f>IF($A22="","",IF(AND(Setup!$B$9="Mark as travel",OR(MOD(AB$7-(Setup!$B$6+$F22)+($D22+$E22)*1000,($D22+$E22))=0,MOD(AB$7-(Setup!$B$6+$F22)+($D22+$E22)*1000,($D22+$E22))=$D22-1)),"T",IF(MOD(AB$7-(Setup!$B$6+$F22)+($D22+$E22)*1000,($D22+$E22))&lt;$D22,IF(MOD(AB$7-(Setup!$B$6+$F22)+($D22+$E22)*1000,($D22+$E22))&lt;Setup!$B$11,"D","N"),IF(AND(Setup!$B$9="Take from R&amp;R",OR(MOD(AB$7-(Setup!$B$6+$F22)+($D22+$E22)*1000,($D22+$E22))=$D22,MOD(AB$7-(Setup!$B$6+$F22)+($D22+$E22)*1000,($D22+$E22))=($D22+$E22)-1)),"T","R"))))</f>
      </c>
      <c r="AC22" s="24">
        <f>IF($A22="","",IF(AND(Setup!$B$9="Mark as travel",OR(MOD(AC$7-(Setup!$B$6+$F22)+($D22+$E22)*1000,($D22+$E22))=0,MOD(AC$7-(Setup!$B$6+$F22)+($D22+$E22)*1000,($D22+$E22))=$D22-1)),"T",IF(MOD(AC$7-(Setup!$B$6+$F22)+($D22+$E22)*1000,($D22+$E22))&lt;$D22,IF(MOD(AC$7-(Setup!$B$6+$F22)+($D22+$E22)*1000,($D22+$E22))&lt;Setup!$B$11,"D","N"),IF(AND(Setup!$B$9="Take from R&amp;R",OR(MOD(AC$7-(Setup!$B$6+$F22)+($D22+$E22)*1000,($D22+$E22))=$D22,MOD(AC$7-(Setup!$B$6+$F22)+($D22+$E22)*1000,($D22+$E22))=($D22+$E22)-1)),"T","R"))))</f>
      </c>
      <c r="AD22" s="24">
        <f>IF($A22="","",IF(AND(Setup!$B$9="Mark as travel",OR(MOD(AD$7-(Setup!$B$6+$F22)+($D22+$E22)*1000,($D22+$E22))=0,MOD(AD$7-(Setup!$B$6+$F22)+($D22+$E22)*1000,($D22+$E22))=$D22-1)),"T",IF(MOD(AD$7-(Setup!$B$6+$F22)+($D22+$E22)*1000,($D22+$E22))&lt;$D22,IF(MOD(AD$7-(Setup!$B$6+$F22)+($D22+$E22)*1000,($D22+$E22))&lt;Setup!$B$11,"D","N"),IF(AND(Setup!$B$9="Take from R&amp;R",OR(MOD(AD$7-(Setup!$B$6+$F22)+($D22+$E22)*1000,($D22+$E22))=$D22,MOD(AD$7-(Setup!$B$6+$F22)+($D22+$E22)*1000,($D22+$E22))=($D22+$E22)-1)),"T","R"))))</f>
      </c>
      <c r="AE22" s="24">
        <f>IF($A22="","",IF(AND(Setup!$B$9="Mark as travel",OR(MOD(AE$7-(Setup!$B$6+$F22)+($D22+$E22)*1000,($D22+$E22))=0,MOD(AE$7-(Setup!$B$6+$F22)+($D22+$E22)*1000,($D22+$E22))=$D22-1)),"T",IF(MOD(AE$7-(Setup!$B$6+$F22)+($D22+$E22)*1000,($D22+$E22))&lt;$D22,IF(MOD(AE$7-(Setup!$B$6+$F22)+($D22+$E22)*1000,($D22+$E22))&lt;Setup!$B$11,"D","N"),IF(AND(Setup!$B$9="Take from R&amp;R",OR(MOD(AE$7-(Setup!$B$6+$F22)+($D22+$E22)*1000,($D22+$E22))=$D22,MOD(AE$7-(Setup!$B$6+$F22)+($D22+$E22)*1000,($D22+$E22))=($D22+$E22)-1)),"T","R"))))</f>
      </c>
      <c r="AF22" s="24">
        <f>IF($A22="","",IF(AND(Setup!$B$9="Mark as travel",OR(MOD(AF$7-(Setup!$B$6+$F22)+($D22+$E22)*1000,($D22+$E22))=0,MOD(AF$7-(Setup!$B$6+$F22)+($D22+$E22)*1000,($D22+$E22))=$D22-1)),"T",IF(MOD(AF$7-(Setup!$B$6+$F22)+($D22+$E22)*1000,($D22+$E22))&lt;$D22,IF(MOD(AF$7-(Setup!$B$6+$F22)+($D22+$E22)*1000,($D22+$E22))&lt;Setup!$B$11,"D","N"),IF(AND(Setup!$B$9="Take from R&amp;R",OR(MOD(AF$7-(Setup!$B$6+$F22)+($D22+$E22)*1000,($D22+$E22))=$D22,MOD(AF$7-(Setup!$B$6+$F22)+($D22+$E22)*1000,($D22+$E22))=($D22+$E22)-1)),"T","R"))))</f>
      </c>
      <c r="AG22" s="24">
        <f>IF($A22="","",IF(AND(Setup!$B$9="Mark as travel",OR(MOD(AG$7-(Setup!$B$6+$F22)+($D22+$E22)*1000,($D22+$E22))=0,MOD(AG$7-(Setup!$B$6+$F22)+($D22+$E22)*1000,($D22+$E22))=$D22-1)),"T",IF(MOD(AG$7-(Setup!$B$6+$F22)+($D22+$E22)*1000,($D22+$E22))&lt;$D22,IF(MOD(AG$7-(Setup!$B$6+$F22)+($D22+$E22)*1000,($D22+$E22))&lt;Setup!$B$11,"D","N"),IF(AND(Setup!$B$9="Take from R&amp;R",OR(MOD(AG$7-(Setup!$B$6+$F22)+($D22+$E22)*1000,($D22+$E22))=$D22,MOD(AG$7-(Setup!$B$6+$F22)+($D22+$E22)*1000,($D22+$E22))=($D22+$E22)-1)),"T","R"))))</f>
      </c>
      <c r="AH22" s="24">
        <f>IF($A22="","",IF(AND(Setup!$B$9="Mark as travel",OR(MOD(AH$7-(Setup!$B$6+$F22)+($D22+$E22)*1000,($D22+$E22))=0,MOD(AH$7-(Setup!$B$6+$F22)+($D22+$E22)*1000,($D22+$E22))=$D22-1)),"T",IF(MOD(AH$7-(Setup!$B$6+$F22)+($D22+$E22)*1000,($D22+$E22))&lt;$D22,IF(MOD(AH$7-(Setup!$B$6+$F22)+($D22+$E22)*1000,($D22+$E22))&lt;Setup!$B$11,"D","N"),IF(AND(Setup!$B$9="Take from R&amp;R",OR(MOD(AH$7-(Setup!$B$6+$F22)+($D22+$E22)*1000,($D22+$E22))=$D22,MOD(AH$7-(Setup!$B$6+$F22)+($D22+$E22)*1000,($D22+$E22))=($D22+$E22)-1)),"T","R"))))</f>
      </c>
      <c r="AI22" s="24">
        <f>IF($A22="","",IF(AND(Setup!$B$9="Mark as travel",OR(MOD(AI$7-(Setup!$B$6+$F22)+($D22+$E22)*1000,($D22+$E22))=0,MOD(AI$7-(Setup!$B$6+$F22)+($D22+$E22)*1000,($D22+$E22))=$D22-1)),"T",IF(MOD(AI$7-(Setup!$B$6+$F22)+($D22+$E22)*1000,($D22+$E22))&lt;$D22,IF(MOD(AI$7-(Setup!$B$6+$F22)+($D22+$E22)*1000,($D22+$E22))&lt;Setup!$B$11,"D","N"),IF(AND(Setup!$B$9="Take from R&amp;R",OR(MOD(AI$7-(Setup!$B$6+$F22)+($D22+$E22)*1000,($D22+$E22))=$D22,MOD(AI$7-(Setup!$B$6+$F22)+($D22+$E22)*1000,($D22+$E22))=($D22+$E22)-1)),"T","R"))))</f>
      </c>
      <c r="AJ22" s="24">
        <f>IF($A22="","",IF(AND(Setup!$B$9="Mark as travel",OR(MOD(AJ$7-(Setup!$B$6+$F22)+($D22+$E22)*1000,($D22+$E22))=0,MOD(AJ$7-(Setup!$B$6+$F22)+($D22+$E22)*1000,($D22+$E22))=$D22-1)),"T",IF(MOD(AJ$7-(Setup!$B$6+$F22)+($D22+$E22)*1000,($D22+$E22))&lt;$D22,IF(MOD(AJ$7-(Setup!$B$6+$F22)+($D22+$E22)*1000,($D22+$E22))&lt;Setup!$B$11,"D","N"),IF(AND(Setup!$B$9="Take from R&amp;R",OR(MOD(AJ$7-(Setup!$B$6+$F22)+($D22+$E22)*1000,($D22+$E22))=$D22,MOD(AJ$7-(Setup!$B$6+$F22)+($D22+$E22)*1000,($D22+$E22))=($D22+$E22)-1)),"T","R"))))</f>
      </c>
      <c r="AK22" s="24">
        <f>IF($A22="","",IF(AND(Setup!$B$9="Mark as travel",OR(MOD(AK$7-(Setup!$B$6+$F22)+($D22+$E22)*1000,($D22+$E22))=0,MOD(AK$7-(Setup!$B$6+$F22)+($D22+$E22)*1000,($D22+$E22))=$D22-1)),"T",IF(MOD(AK$7-(Setup!$B$6+$F22)+($D22+$E22)*1000,($D22+$E22))&lt;$D22,IF(MOD(AK$7-(Setup!$B$6+$F22)+($D22+$E22)*1000,($D22+$E22))&lt;Setup!$B$11,"D","N"),IF(AND(Setup!$B$9="Take from R&amp;R",OR(MOD(AK$7-(Setup!$B$6+$F22)+($D22+$E22)*1000,($D22+$E22))=$D22,MOD(AK$7-(Setup!$B$6+$F22)+($D22+$E22)*1000,($D22+$E22))=($D22+$E22)-1)),"T","R"))))</f>
      </c>
      <c r="AL22" s="24">
        <f>IF($A22="","",IF(AND(Setup!$B$9="Mark as travel",OR(MOD(AL$7-(Setup!$B$6+$F22)+($D22+$E22)*1000,($D22+$E22))=0,MOD(AL$7-(Setup!$B$6+$F22)+($D22+$E22)*1000,($D22+$E22))=$D22-1)),"T",IF(MOD(AL$7-(Setup!$B$6+$F22)+($D22+$E22)*1000,($D22+$E22))&lt;$D22,IF(MOD(AL$7-(Setup!$B$6+$F22)+($D22+$E22)*1000,($D22+$E22))&lt;Setup!$B$11,"D","N"),IF(AND(Setup!$B$9="Take from R&amp;R",OR(MOD(AL$7-(Setup!$B$6+$F22)+($D22+$E22)*1000,($D22+$E22))=$D22,MOD(AL$7-(Setup!$B$6+$F22)+($D22+$E22)*1000,($D22+$E22))=($D22+$E22)-1)),"T","R"))))</f>
      </c>
      <c r="AM22" s="24">
        <f>IF($A22="","",IF(AND(Setup!$B$9="Mark as travel",OR(MOD(AM$7-(Setup!$B$6+$F22)+($D22+$E22)*1000,($D22+$E22))=0,MOD(AM$7-(Setup!$B$6+$F22)+($D22+$E22)*1000,($D22+$E22))=$D22-1)),"T",IF(MOD(AM$7-(Setup!$B$6+$F22)+($D22+$E22)*1000,($D22+$E22))&lt;$D22,IF(MOD(AM$7-(Setup!$B$6+$F22)+($D22+$E22)*1000,($D22+$E22))&lt;Setup!$B$11,"D","N"),IF(AND(Setup!$B$9="Take from R&amp;R",OR(MOD(AM$7-(Setup!$B$6+$F22)+($D22+$E22)*1000,($D22+$E22))=$D22,MOD(AM$7-(Setup!$B$6+$F22)+($D22+$E22)*1000,($D22+$E22))=($D22+$E22)-1)),"T","R"))))</f>
      </c>
      <c r="AN22" s="24">
        <f>IF($A22="","",IF(AND(Setup!$B$9="Mark as travel",OR(MOD(AN$7-(Setup!$B$6+$F22)+($D22+$E22)*1000,($D22+$E22))=0,MOD(AN$7-(Setup!$B$6+$F22)+($D22+$E22)*1000,($D22+$E22))=$D22-1)),"T",IF(MOD(AN$7-(Setup!$B$6+$F22)+($D22+$E22)*1000,($D22+$E22))&lt;$D22,IF(MOD(AN$7-(Setup!$B$6+$F22)+($D22+$E22)*1000,($D22+$E22))&lt;Setup!$B$11,"D","N"),IF(AND(Setup!$B$9="Take from R&amp;R",OR(MOD(AN$7-(Setup!$B$6+$F22)+($D22+$E22)*1000,($D22+$E22))=$D22,MOD(AN$7-(Setup!$B$6+$F22)+($D22+$E22)*1000,($D22+$E22))=($D22+$E22)-1)),"T","R"))))</f>
      </c>
      <c r="AO22" s="24">
        <f>IF($A22="","",IF(AND(Setup!$B$9="Mark as travel",OR(MOD(AO$7-(Setup!$B$6+$F22)+($D22+$E22)*1000,($D22+$E22))=0,MOD(AO$7-(Setup!$B$6+$F22)+($D22+$E22)*1000,($D22+$E22))=$D22-1)),"T",IF(MOD(AO$7-(Setup!$B$6+$F22)+($D22+$E22)*1000,($D22+$E22))&lt;$D22,IF(MOD(AO$7-(Setup!$B$6+$F22)+($D22+$E22)*1000,($D22+$E22))&lt;Setup!$B$11,"D","N"),IF(AND(Setup!$B$9="Take from R&amp;R",OR(MOD(AO$7-(Setup!$B$6+$F22)+($D22+$E22)*1000,($D22+$E22))=$D22,MOD(AO$7-(Setup!$B$6+$F22)+($D22+$E22)*1000,($D22+$E22))=($D22+$E22)-1)),"T","R"))))</f>
      </c>
      <c r="AP22" s="24">
        <f>IF($A22="","",IF(AND(Setup!$B$9="Mark as travel",OR(MOD(AP$7-(Setup!$B$6+$F22)+($D22+$E22)*1000,($D22+$E22))=0,MOD(AP$7-(Setup!$B$6+$F22)+($D22+$E22)*1000,($D22+$E22))=$D22-1)),"T",IF(MOD(AP$7-(Setup!$B$6+$F22)+($D22+$E22)*1000,($D22+$E22))&lt;$D22,IF(MOD(AP$7-(Setup!$B$6+$F22)+($D22+$E22)*1000,($D22+$E22))&lt;Setup!$B$11,"D","N"),IF(AND(Setup!$B$9="Take from R&amp;R",OR(MOD(AP$7-(Setup!$B$6+$F22)+($D22+$E22)*1000,($D22+$E22))=$D22,MOD(AP$7-(Setup!$B$6+$F22)+($D22+$E22)*1000,($D22+$E22))=($D22+$E22)-1)),"T","R"))))</f>
      </c>
      <c r="AQ22" s="24">
        <f>IF($A22="","",IF(AND(Setup!$B$9="Mark as travel",OR(MOD(AQ$7-(Setup!$B$6+$F22)+($D22+$E22)*1000,($D22+$E22))=0,MOD(AQ$7-(Setup!$B$6+$F22)+($D22+$E22)*1000,($D22+$E22))=$D22-1)),"T",IF(MOD(AQ$7-(Setup!$B$6+$F22)+($D22+$E22)*1000,($D22+$E22))&lt;$D22,IF(MOD(AQ$7-(Setup!$B$6+$F22)+($D22+$E22)*1000,($D22+$E22))&lt;Setup!$B$11,"D","N"),IF(AND(Setup!$B$9="Take from R&amp;R",OR(MOD(AQ$7-(Setup!$B$6+$F22)+($D22+$E22)*1000,($D22+$E22))=$D22,MOD(AQ$7-(Setup!$B$6+$F22)+($D22+$E22)*1000,($D22+$E22))=($D22+$E22)-1)),"T","R"))))</f>
      </c>
      <c r="AR22" s="24">
        <f>IF($A22="","",IF(AND(Setup!$B$9="Mark as travel",OR(MOD(AR$7-(Setup!$B$6+$F22)+($D22+$E22)*1000,($D22+$E22))=0,MOD(AR$7-(Setup!$B$6+$F22)+($D22+$E22)*1000,($D22+$E22))=$D22-1)),"T",IF(MOD(AR$7-(Setup!$B$6+$F22)+($D22+$E22)*1000,($D22+$E22))&lt;$D22,IF(MOD(AR$7-(Setup!$B$6+$F22)+($D22+$E22)*1000,($D22+$E22))&lt;Setup!$B$11,"D","N"),IF(AND(Setup!$B$9="Take from R&amp;R",OR(MOD(AR$7-(Setup!$B$6+$F22)+($D22+$E22)*1000,($D22+$E22))=$D22,MOD(AR$7-(Setup!$B$6+$F22)+($D22+$E22)*1000,($D22+$E22))=($D22+$E22)-1)),"T","R"))))</f>
      </c>
      <c r="AS22" s="24">
        <f>IF($A22="","",IF(AND(Setup!$B$9="Mark as travel",OR(MOD(AS$7-(Setup!$B$6+$F22)+($D22+$E22)*1000,($D22+$E22))=0,MOD(AS$7-(Setup!$B$6+$F22)+($D22+$E22)*1000,($D22+$E22))=$D22-1)),"T",IF(MOD(AS$7-(Setup!$B$6+$F22)+($D22+$E22)*1000,($D22+$E22))&lt;$D22,IF(MOD(AS$7-(Setup!$B$6+$F22)+($D22+$E22)*1000,($D22+$E22))&lt;Setup!$B$11,"D","N"),IF(AND(Setup!$B$9="Take from R&amp;R",OR(MOD(AS$7-(Setup!$B$6+$F22)+($D22+$E22)*1000,($D22+$E22))=$D22,MOD(AS$7-(Setup!$B$6+$F22)+($D22+$E22)*1000,($D22+$E22))=($D22+$E22)-1)),"T","R"))))</f>
      </c>
      <c r="AT22" s="24">
        <f>IF($A22="","",IF(AND(Setup!$B$9="Mark as travel",OR(MOD(AT$7-(Setup!$B$6+$F22)+($D22+$E22)*1000,($D22+$E22))=0,MOD(AT$7-(Setup!$B$6+$F22)+($D22+$E22)*1000,($D22+$E22))=$D22-1)),"T",IF(MOD(AT$7-(Setup!$B$6+$F22)+($D22+$E22)*1000,($D22+$E22))&lt;$D22,IF(MOD(AT$7-(Setup!$B$6+$F22)+($D22+$E22)*1000,($D22+$E22))&lt;Setup!$B$11,"D","N"),IF(AND(Setup!$B$9="Take from R&amp;R",OR(MOD(AT$7-(Setup!$B$6+$F22)+($D22+$E22)*1000,($D22+$E22))=$D22,MOD(AT$7-(Setup!$B$6+$F22)+($D22+$E22)*1000,($D22+$E22))=($D22+$E22)-1)),"T","R"))))</f>
      </c>
      <c r="AU22" s="24">
        <f>IF($A22="","",IF(AND(Setup!$B$9="Mark as travel",OR(MOD(AU$7-(Setup!$B$6+$F22)+($D22+$E22)*1000,($D22+$E22))=0,MOD(AU$7-(Setup!$B$6+$F22)+($D22+$E22)*1000,($D22+$E22))=$D22-1)),"T",IF(MOD(AU$7-(Setup!$B$6+$F22)+($D22+$E22)*1000,($D22+$E22))&lt;$D22,IF(MOD(AU$7-(Setup!$B$6+$F22)+($D22+$E22)*1000,($D22+$E22))&lt;Setup!$B$11,"D","N"),IF(AND(Setup!$B$9="Take from R&amp;R",OR(MOD(AU$7-(Setup!$B$6+$F22)+($D22+$E22)*1000,($D22+$E22))=$D22,MOD(AU$7-(Setup!$B$6+$F22)+($D22+$E22)*1000,($D22+$E22))=($D22+$E22)-1)),"T","R"))))</f>
      </c>
      <c r="AV22" s="24">
        <f>IF($A22="","",IF(AND(Setup!$B$9="Mark as travel",OR(MOD(AV$7-(Setup!$B$6+$F22)+($D22+$E22)*1000,($D22+$E22))=0,MOD(AV$7-(Setup!$B$6+$F22)+($D22+$E22)*1000,($D22+$E22))=$D22-1)),"T",IF(MOD(AV$7-(Setup!$B$6+$F22)+($D22+$E22)*1000,($D22+$E22))&lt;$D22,IF(MOD(AV$7-(Setup!$B$6+$F22)+($D22+$E22)*1000,($D22+$E22))&lt;Setup!$B$11,"D","N"),IF(AND(Setup!$B$9="Take from R&amp;R",OR(MOD(AV$7-(Setup!$B$6+$F22)+($D22+$E22)*1000,($D22+$E22))=$D22,MOD(AV$7-(Setup!$B$6+$F22)+($D22+$E22)*1000,($D22+$E22))=($D22+$E22)-1)),"T","R"))))</f>
      </c>
      <c r="AW22" s="24">
        <f>IF($A22="","",IF(AND(Setup!$B$9="Mark as travel",OR(MOD(AW$7-(Setup!$B$6+$F22)+($D22+$E22)*1000,($D22+$E22))=0,MOD(AW$7-(Setup!$B$6+$F22)+($D22+$E22)*1000,($D22+$E22))=$D22-1)),"T",IF(MOD(AW$7-(Setup!$B$6+$F22)+($D22+$E22)*1000,($D22+$E22))&lt;$D22,IF(MOD(AW$7-(Setup!$B$6+$F22)+($D22+$E22)*1000,($D22+$E22))&lt;Setup!$B$11,"D","N"),IF(AND(Setup!$B$9="Take from R&amp;R",OR(MOD(AW$7-(Setup!$B$6+$F22)+($D22+$E22)*1000,($D22+$E22))=$D22,MOD(AW$7-(Setup!$B$6+$F22)+($D22+$E22)*1000,($D22+$E22))=($D22+$E22)-1)),"T","R"))))</f>
      </c>
      <c r="AX22" s="24">
        <f>IF($A22="","",IF(AND(Setup!$B$9="Mark as travel",OR(MOD(AX$7-(Setup!$B$6+$F22)+($D22+$E22)*1000,($D22+$E22))=0,MOD(AX$7-(Setup!$B$6+$F22)+($D22+$E22)*1000,($D22+$E22))=$D22-1)),"T",IF(MOD(AX$7-(Setup!$B$6+$F22)+($D22+$E22)*1000,($D22+$E22))&lt;$D22,IF(MOD(AX$7-(Setup!$B$6+$F22)+($D22+$E22)*1000,($D22+$E22))&lt;Setup!$B$11,"D","N"),IF(AND(Setup!$B$9="Take from R&amp;R",OR(MOD(AX$7-(Setup!$B$6+$F22)+($D22+$E22)*1000,($D22+$E22))=$D22,MOD(AX$7-(Setup!$B$6+$F22)+($D22+$E22)*1000,($D22+$E22))=($D22+$E22)-1)),"T","R"))))</f>
      </c>
      <c r="AY22" s="24">
        <f>IF($A22="","",IF(AND(Setup!$B$9="Mark as travel",OR(MOD(AY$7-(Setup!$B$6+$F22)+($D22+$E22)*1000,($D22+$E22))=0,MOD(AY$7-(Setup!$B$6+$F22)+($D22+$E22)*1000,($D22+$E22))=$D22-1)),"T",IF(MOD(AY$7-(Setup!$B$6+$F22)+($D22+$E22)*1000,($D22+$E22))&lt;$D22,IF(MOD(AY$7-(Setup!$B$6+$F22)+($D22+$E22)*1000,($D22+$E22))&lt;Setup!$B$11,"D","N"),IF(AND(Setup!$B$9="Take from R&amp;R",OR(MOD(AY$7-(Setup!$B$6+$F22)+($D22+$E22)*1000,($D22+$E22))=$D22,MOD(AY$7-(Setup!$B$6+$F22)+($D22+$E22)*1000,($D22+$E22))=($D22+$E22)-1)),"T","R"))))</f>
      </c>
      <c r="AZ22" s="24">
        <f>IF($A22="","",IF(AND(Setup!$B$9="Mark as travel",OR(MOD(AZ$7-(Setup!$B$6+$F22)+($D22+$E22)*1000,($D22+$E22))=0,MOD(AZ$7-(Setup!$B$6+$F22)+($D22+$E22)*1000,($D22+$E22))=$D22-1)),"T",IF(MOD(AZ$7-(Setup!$B$6+$F22)+($D22+$E22)*1000,($D22+$E22))&lt;$D22,IF(MOD(AZ$7-(Setup!$B$6+$F22)+($D22+$E22)*1000,($D22+$E22))&lt;Setup!$B$11,"D","N"),IF(AND(Setup!$B$9="Take from R&amp;R",OR(MOD(AZ$7-(Setup!$B$6+$F22)+($D22+$E22)*1000,($D22+$E22))=$D22,MOD(AZ$7-(Setup!$B$6+$F22)+($D22+$E22)*1000,($D22+$E22))=($D22+$E22)-1)),"T","R"))))</f>
      </c>
      <c r="BA22" s="24">
        <f>IF($A22="","",IF(AND(Setup!$B$9="Mark as travel",OR(MOD(BA$7-(Setup!$B$6+$F22)+($D22+$E22)*1000,($D22+$E22))=0,MOD(BA$7-(Setup!$B$6+$F22)+($D22+$E22)*1000,($D22+$E22))=$D22-1)),"T",IF(MOD(BA$7-(Setup!$B$6+$F22)+($D22+$E22)*1000,($D22+$E22))&lt;$D22,IF(MOD(BA$7-(Setup!$B$6+$F22)+($D22+$E22)*1000,($D22+$E22))&lt;Setup!$B$11,"D","N"),IF(AND(Setup!$B$9="Take from R&amp;R",OR(MOD(BA$7-(Setup!$B$6+$F22)+($D22+$E22)*1000,($D22+$E22))=$D22,MOD(BA$7-(Setup!$B$6+$F22)+($D22+$E22)*1000,($D22+$E22))=($D22+$E22)-1)),"T","R"))))</f>
      </c>
      <c r="BB22" s="24">
        <f>IF($A22="","",IF(AND(Setup!$B$9="Mark as travel",OR(MOD(BB$7-(Setup!$B$6+$F22)+($D22+$E22)*1000,($D22+$E22))=0,MOD(BB$7-(Setup!$B$6+$F22)+($D22+$E22)*1000,($D22+$E22))=$D22-1)),"T",IF(MOD(BB$7-(Setup!$B$6+$F22)+($D22+$E22)*1000,($D22+$E22))&lt;$D22,IF(MOD(BB$7-(Setup!$B$6+$F22)+($D22+$E22)*1000,($D22+$E22))&lt;Setup!$B$11,"D","N"),IF(AND(Setup!$B$9="Take from R&amp;R",OR(MOD(BB$7-(Setup!$B$6+$F22)+($D22+$E22)*1000,($D22+$E22))=$D22,MOD(BB$7-(Setup!$B$6+$F22)+($D22+$E22)*1000,($D22+$E22))=($D22+$E22)-1)),"T","R"))))</f>
      </c>
      <c r="BC22" s="24">
        <f>IF($A22="","",IF(AND(Setup!$B$9="Mark as travel",OR(MOD(BC$7-(Setup!$B$6+$F22)+($D22+$E22)*1000,($D22+$E22))=0,MOD(BC$7-(Setup!$B$6+$F22)+($D22+$E22)*1000,($D22+$E22))=$D22-1)),"T",IF(MOD(BC$7-(Setup!$B$6+$F22)+($D22+$E22)*1000,($D22+$E22))&lt;$D22,IF(MOD(BC$7-(Setup!$B$6+$F22)+($D22+$E22)*1000,($D22+$E22))&lt;Setup!$B$11,"D","N"),IF(AND(Setup!$B$9="Take from R&amp;R",OR(MOD(BC$7-(Setup!$B$6+$F22)+($D22+$E22)*1000,($D22+$E22))=$D22,MOD(BC$7-(Setup!$B$6+$F22)+($D22+$E22)*1000,($D22+$E22))=($D22+$E22)-1)),"T","R"))))</f>
      </c>
      <c r="BD22" s="24">
        <f>IF($A22="","",IF(AND(Setup!$B$9="Mark as travel",OR(MOD(BD$7-(Setup!$B$6+$F22)+($D22+$E22)*1000,($D22+$E22))=0,MOD(BD$7-(Setup!$B$6+$F22)+($D22+$E22)*1000,($D22+$E22))=$D22-1)),"T",IF(MOD(BD$7-(Setup!$B$6+$F22)+($D22+$E22)*1000,($D22+$E22))&lt;$D22,IF(MOD(BD$7-(Setup!$B$6+$F22)+($D22+$E22)*1000,($D22+$E22))&lt;Setup!$B$11,"D","N"),IF(AND(Setup!$B$9="Take from R&amp;R",OR(MOD(BD$7-(Setup!$B$6+$F22)+($D22+$E22)*1000,($D22+$E22))=$D22,MOD(BD$7-(Setup!$B$6+$F22)+($D22+$E22)*1000,($D22+$E22))=($D22+$E22)-1)),"T","R"))))</f>
      </c>
      <c r="BE22" s="24">
        <f>IF($A22="","",IF(AND(Setup!$B$9="Mark as travel",OR(MOD(BE$7-(Setup!$B$6+$F22)+($D22+$E22)*1000,($D22+$E22))=0,MOD(BE$7-(Setup!$B$6+$F22)+($D22+$E22)*1000,($D22+$E22))=$D22-1)),"T",IF(MOD(BE$7-(Setup!$B$6+$F22)+($D22+$E22)*1000,($D22+$E22))&lt;$D22,IF(MOD(BE$7-(Setup!$B$6+$F22)+($D22+$E22)*1000,($D22+$E22))&lt;Setup!$B$11,"D","N"),IF(AND(Setup!$B$9="Take from R&amp;R",OR(MOD(BE$7-(Setup!$B$6+$F22)+($D22+$E22)*1000,($D22+$E22))=$D22,MOD(BE$7-(Setup!$B$6+$F22)+($D22+$E22)*1000,($D22+$E22))=($D22+$E22)-1)),"T","R"))))</f>
      </c>
      <c r="BF22" s="24">
        <f>IF($A22="","",IF(AND(Setup!$B$9="Mark as travel",OR(MOD(BF$7-(Setup!$B$6+$F22)+($D22+$E22)*1000,($D22+$E22))=0,MOD(BF$7-(Setup!$B$6+$F22)+($D22+$E22)*1000,($D22+$E22))=$D22-1)),"T",IF(MOD(BF$7-(Setup!$B$6+$F22)+($D22+$E22)*1000,($D22+$E22))&lt;$D22,IF(MOD(BF$7-(Setup!$B$6+$F22)+($D22+$E22)*1000,($D22+$E22))&lt;Setup!$B$11,"D","N"),IF(AND(Setup!$B$9="Take from R&amp;R",OR(MOD(BF$7-(Setup!$B$6+$F22)+($D22+$E22)*1000,($D22+$E22))=$D22,MOD(BF$7-(Setup!$B$6+$F22)+($D22+$E22)*1000,($D22+$E22))=($D22+$E22)-1)),"T","R"))))</f>
      </c>
      <c r="BG22" s="24">
        <f>IF($A22="","",IF(AND(Setup!$B$9="Mark as travel",OR(MOD(BG$7-(Setup!$B$6+$F22)+($D22+$E22)*1000,($D22+$E22))=0,MOD(BG$7-(Setup!$B$6+$F22)+($D22+$E22)*1000,($D22+$E22))=$D22-1)),"T",IF(MOD(BG$7-(Setup!$B$6+$F22)+($D22+$E22)*1000,($D22+$E22))&lt;$D22,IF(MOD(BG$7-(Setup!$B$6+$F22)+($D22+$E22)*1000,($D22+$E22))&lt;Setup!$B$11,"D","N"),IF(AND(Setup!$B$9="Take from R&amp;R",OR(MOD(BG$7-(Setup!$B$6+$F22)+($D22+$E22)*1000,($D22+$E22))=$D22,MOD(BG$7-(Setup!$B$6+$F22)+($D22+$E22)*1000,($D22+$E22))=($D22+$E22)-1)),"T","R"))))</f>
      </c>
      <c r="BH22" s="24">
        <f>IF($A22="","",IF(AND(Setup!$B$9="Mark as travel",OR(MOD(BH$7-(Setup!$B$6+$F22)+($D22+$E22)*1000,($D22+$E22))=0,MOD(BH$7-(Setup!$B$6+$F22)+($D22+$E22)*1000,($D22+$E22))=$D22-1)),"T",IF(MOD(BH$7-(Setup!$B$6+$F22)+($D22+$E22)*1000,($D22+$E22))&lt;$D22,IF(MOD(BH$7-(Setup!$B$6+$F22)+($D22+$E22)*1000,($D22+$E22))&lt;Setup!$B$11,"D","N"),IF(AND(Setup!$B$9="Take from R&amp;R",OR(MOD(BH$7-(Setup!$B$6+$F22)+($D22+$E22)*1000,($D22+$E22))=$D22,MOD(BH$7-(Setup!$B$6+$F22)+($D22+$E22)*1000,($D22+$E22))=($D22+$E22)-1)),"T","R"))))</f>
      </c>
      <c r="BI22" s="24">
        <f>IF($A22="","",IF(AND(Setup!$B$9="Mark as travel",OR(MOD(BI$7-(Setup!$B$6+$F22)+($D22+$E22)*1000,($D22+$E22))=0,MOD(BI$7-(Setup!$B$6+$F22)+($D22+$E22)*1000,($D22+$E22))=$D22-1)),"T",IF(MOD(BI$7-(Setup!$B$6+$F22)+($D22+$E22)*1000,($D22+$E22))&lt;$D22,IF(MOD(BI$7-(Setup!$B$6+$F22)+($D22+$E22)*1000,($D22+$E22))&lt;Setup!$B$11,"D","N"),IF(AND(Setup!$B$9="Take from R&amp;R",OR(MOD(BI$7-(Setup!$B$6+$F22)+($D22+$E22)*1000,($D22+$E22))=$D22,MOD(BI$7-(Setup!$B$6+$F22)+($D22+$E22)*1000,($D22+$E22))=($D22+$E22)-1)),"T","R"))))</f>
      </c>
      <c r="BJ22" s="24">
        <f>IF($A22="","",IF(AND(Setup!$B$9="Mark as travel",OR(MOD(BJ$7-(Setup!$B$6+$F22)+($D22+$E22)*1000,($D22+$E22))=0,MOD(BJ$7-(Setup!$B$6+$F22)+($D22+$E22)*1000,($D22+$E22))=$D22-1)),"T",IF(MOD(BJ$7-(Setup!$B$6+$F22)+($D22+$E22)*1000,($D22+$E22))&lt;$D22,IF(MOD(BJ$7-(Setup!$B$6+$F22)+($D22+$E22)*1000,($D22+$E22))&lt;Setup!$B$11,"D","N"),IF(AND(Setup!$B$9="Take from R&amp;R",OR(MOD(BJ$7-(Setup!$B$6+$F22)+($D22+$E22)*1000,($D22+$E22))=$D22,MOD(BJ$7-(Setup!$B$6+$F22)+($D22+$E22)*1000,($D22+$E22))=($D22+$E22)-1)),"T","R"))))</f>
      </c>
    </row>
    <row r="23" spans="1:62" x14ac:dyDescent="0.25">
      <c r="A23" s="31"/>
      <c r="B23" s="31"/>
      <c r="C23" s="31"/>
      <c r="D23" s="16">
        <f>IF($A23="","",IF(OR($C23="",$C23="Same as Setup"),Setup!$B$15,INDEX(Setup!$B$21:$B$29,MATCH($C23,Setup!$A$21:$A$29,0))))</f>
      </c>
      <c r="E23" s="16">
        <f>IF($A23="","",IF(OR($C23="",$C23="Same as Setup"),Setup!$B$16,INDEX(Setup!$C$21:$C$29,MATCH($C23,Setup!$A$21:$A$29,0))))</f>
      </c>
      <c r="F23" s="5"/>
      <c r="G23" s="24">
        <f>IF($A23="","",IF(AND(Setup!$B$9="Mark as travel",OR(MOD(G$7-(Setup!$B$6+$F23)+($D23+$E23)*1000,($D23+$E23))=0,MOD(G$7-(Setup!$B$6+$F23)+($D23+$E23)*1000,($D23+$E23))=$D23-1)),"T",IF(MOD(G$7-(Setup!$B$6+$F23)+($D23+$E23)*1000,($D23+$E23))&lt;$D23,IF(MOD(G$7-(Setup!$B$6+$F23)+($D23+$E23)*1000,($D23+$E23))&lt;Setup!$B$11,"D","N"),IF(AND(Setup!$B$9="Take from R&amp;R",OR(MOD(G$7-(Setup!$B$6+$F23)+($D23+$E23)*1000,($D23+$E23))=$D23,MOD(G$7-(Setup!$B$6+$F23)+($D23+$E23)*1000,($D23+$E23))=($D23+$E23)-1)),"T","R"))))</f>
      </c>
      <c r="H23" s="24">
        <f>IF($A23="","",IF(AND(Setup!$B$9="Mark as travel",OR(MOD(H$7-(Setup!$B$6+$F23)+($D23+$E23)*1000,($D23+$E23))=0,MOD(H$7-(Setup!$B$6+$F23)+($D23+$E23)*1000,($D23+$E23))=$D23-1)),"T",IF(MOD(H$7-(Setup!$B$6+$F23)+($D23+$E23)*1000,($D23+$E23))&lt;$D23,IF(MOD(H$7-(Setup!$B$6+$F23)+($D23+$E23)*1000,($D23+$E23))&lt;Setup!$B$11,"D","N"),IF(AND(Setup!$B$9="Take from R&amp;R",OR(MOD(H$7-(Setup!$B$6+$F23)+($D23+$E23)*1000,($D23+$E23))=$D23,MOD(H$7-(Setup!$B$6+$F23)+($D23+$E23)*1000,($D23+$E23))=($D23+$E23)-1)),"T","R"))))</f>
      </c>
      <c r="I23" s="24">
        <f>IF($A23="","",IF(AND(Setup!$B$9="Mark as travel",OR(MOD(I$7-(Setup!$B$6+$F23)+($D23+$E23)*1000,($D23+$E23))=0,MOD(I$7-(Setup!$B$6+$F23)+($D23+$E23)*1000,($D23+$E23))=$D23-1)),"T",IF(MOD(I$7-(Setup!$B$6+$F23)+($D23+$E23)*1000,($D23+$E23))&lt;$D23,IF(MOD(I$7-(Setup!$B$6+$F23)+($D23+$E23)*1000,($D23+$E23))&lt;Setup!$B$11,"D","N"),IF(AND(Setup!$B$9="Take from R&amp;R",OR(MOD(I$7-(Setup!$B$6+$F23)+($D23+$E23)*1000,($D23+$E23))=$D23,MOD(I$7-(Setup!$B$6+$F23)+($D23+$E23)*1000,($D23+$E23))=($D23+$E23)-1)),"T","R"))))</f>
      </c>
      <c r="J23" s="24">
        <f>IF($A23="","",IF(AND(Setup!$B$9="Mark as travel",OR(MOD(J$7-(Setup!$B$6+$F23)+($D23+$E23)*1000,($D23+$E23))=0,MOD(J$7-(Setup!$B$6+$F23)+($D23+$E23)*1000,($D23+$E23))=$D23-1)),"T",IF(MOD(J$7-(Setup!$B$6+$F23)+($D23+$E23)*1000,($D23+$E23))&lt;$D23,IF(MOD(J$7-(Setup!$B$6+$F23)+($D23+$E23)*1000,($D23+$E23))&lt;Setup!$B$11,"D","N"),IF(AND(Setup!$B$9="Take from R&amp;R",OR(MOD(J$7-(Setup!$B$6+$F23)+($D23+$E23)*1000,($D23+$E23))=$D23,MOD(J$7-(Setup!$B$6+$F23)+($D23+$E23)*1000,($D23+$E23))=($D23+$E23)-1)),"T","R"))))</f>
      </c>
      <c r="K23" s="24">
        <f>IF($A23="","",IF(AND(Setup!$B$9="Mark as travel",OR(MOD(K$7-(Setup!$B$6+$F23)+($D23+$E23)*1000,($D23+$E23))=0,MOD(K$7-(Setup!$B$6+$F23)+($D23+$E23)*1000,($D23+$E23))=$D23-1)),"T",IF(MOD(K$7-(Setup!$B$6+$F23)+($D23+$E23)*1000,($D23+$E23))&lt;$D23,IF(MOD(K$7-(Setup!$B$6+$F23)+($D23+$E23)*1000,($D23+$E23))&lt;Setup!$B$11,"D","N"),IF(AND(Setup!$B$9="Take from R&amp;R",OR(MOD(K$7-(Setup!$B$6+$F23)+($D23+$E23)*1000,($D23+$E23))=$D23,MOD(K$7-(Setup!$B$6+$F23)+($D23+$E23)*1000,($D23+$E23))=($D23+$E23)-1)),"T","R"))))</f>
      </c>
      <c r="L23" s="24">
        <f>IF($A23="","",IF(AND(Setup!$B$9="Mark as travel",OR(MOD(L$7-(Setup!$B$6+$F23)+($D23+$E23)*1000,($D23+$E23))=0,MOD(L$7-(Setup!$B$6+$F23)+($D23+$E23)*1000,($D23+$E23))=$D23-1)),"T",IF(MOD(L$7-(Setup!$B$6+$F23)+($D23+$E23)*1000,($D23+$E23))&lt;$D23,IF(MOD(L$7-(Setup!$B$6+$F23)+($D23+$E23)*1000,($D23+$E23))&lt;Setup!$B$11,"D","N"),IF(AND(Setup!$B$9="Take from R&amp;R",OR(MOD(L$7-(Setup!$B$6+$F23)+($D23+$E23)*1000,($D23+$E23))=$D23,MOD(L$7-(Setup!$B$6+$F23)+($D23+$E23)*1000,($D23+$E23))=($D23+$E23)-1)),"T","R"))))</f>
      </c>
      <c r="M23" s="24">
        <f>IF($A23="","",IF(AND(Setup!$B$9="Mark as travel",OR(MOD(M$7-(Setup!$B$6+$F23)+($D23+$E23)*1000,($D23+$E23))=0,MOD(M$7-(Setup!$B$6+$F23)+($D23+$E23)*1000,($D23+$E23))=$D23-1)),"T",IF(MOD(M$7-(Setup!$B$6+$F23)+($D23+$E23)*1000,($D23+$E23))&lt;$D23,IF(MOD(M$7-(Setup!$B$6+$F23)+($D23+$E23)*1000,($D23+$E23))&lt;Setup!$B$11,"D","N"),IF(AND(Setup!$B$9="Take from R&amp;R",OR(MOD(M$7-(Setup!$B$6+$F23)+($D23+$E23)*1000,($D23+$E23))=$D23,MOD(M$7-(Setup!$B$6+$F23)+($D23+$E23)*1000,($D23+$E23))=($D23+$E23)-1)),"T","R"))))</f>
      </c>
      <c r="N23" s="24">
        <f>IF($A23="","",IF(AND(Setup!$B$9="Mark as travel",OR(MOD(N$7-(Setup!$B$6+$F23)+($D23+$E23)*1000,($D23+$E23))=0,MOD(N$7-(Setup!$B$6+$F23)+($D23+$E23)*1000,($D23+$E23))=$D23-1)),"T",IF(MOD(N$7-(Setup!$B$6+$F23)+($D23+$E23)*1000,($D23+$E23))&lt;$D23,IF(MOD(N$7-(Setup!$B$6+$F23)+($D23+$E23)*1000,($D23+$E23))&lt;Setup!$B$11,"D","N"),IF(AND(Setup!$B$9="Take from R&amp;R",OR(MOD(N$7-(Setup!$B$6+$F23)+($D23+$E23)*1000,($D23+$E23))=$D23,MOD(N$7-(Setup!$B$6+$F23)+($D23+$E23)*1000,($D23+$E23))=($D23+$E23)-1)),"T","R"))))</f>
      </c>
      <c r="O23" s="24">
        <f>IF($A23="","",IF(AND(Setup!$B$9="Mark as travel",OR(MOD(O$7-(Setup!$B$6+$F23)+($D23+$E23)*1000,($D23+$E23))=0,MOD(O$7-(Setup!$B$6+$F23)+($D23+$E23)*1000,($D23+$E23))=$D23-1)),"T",IF(MOD(O$7-(Setup!$B$6+$F23)+($D23+$E23)*1000,($D23+$E23))&lt;$D23,IF(MOD(O$7-(Setup!$B$6+$F23)+($D23+$E23)*1000,($D23+$E23))&lt;Setup!$B$11,"D","N"),IF(AND(Setup!$B$9="Take from R&amp;R",OR(MOD(O$7-(Setup!$B$6+$F23)+($D23+$E23)*1000,($D23+$E23))=$D23,MOD(O$7-(Setup!$B$6+$F23)+($D23+$E23)*1000,($D23+$E23))=($D23+$E23)-1)),"T","R"))))</f>
      </c>
      <c r="P23" s="24">
        <f>IF($A23="","",IF(AND(Setup!$B$9="Mark as travel",OR(MOD(P$7-(Setup!$B$6+$F23)+($D23+$E23)*1000,($D23+$E23))=0,MOD(P$7-(Setup!$B$6+$F23)+($D23+$E23)*1000,($D23+$E23))=$D23-1)),"T",IF(MOD(P$7-(Setup!$B$6+$F23)+($D23+$E23)*1000,($D23+$E23))&lt;$D23,IF(MOD(P$7-(Setup!$B$6+$F23)+($D23+$E23)*1000,($D23+$E23))&lt;Setup!$B$11,"D","N"),IF(AND(Setup!$B$9="Take from R&amp;R",OR(MOD(P$7-(Setup!$B$6+$F23)+($D23+$E23)*1000,($D23+$E23))=$D23,MOD(P$7-(Setup!$B$6+$F23)+($D23+$E23)*1000,($D23+$E23))=($D23+$E23)-1)),"T","R"))))</f>
      </c>
      <c r="Q23" s="24">
        <f>IF($A23="","",IF(AND(Setup!$B$9="Mark as travel",OR(MOD(Q$7-(Setup!$B$6+$F23)+($D23+$E23)*1000,($D23+$E23))=0,MOD(Q$7-(Setup!$B$6+$F23)+($D23+$E23)*1000,($D23+$E23))=$D23-1)),"T",IF(MOD(Q$7-(Setup!$B$6+$F23)+($D23+$E23)*1000,($D23+$E23))&lt;$D23,IF(MOD(Q$7-(Setup!$B$6+$F23)+($D23+$E23)*1000,($D23+$E23))&lt;Setup!$B$11,"D","N"),IF(AND(Setup!$B$9="Take from R&amp;R",OR(MOD(Q$7-(Setup!$B$6+$F23)+($D23+$E23)*1000,($D23+$E23))=$D23,MOD(Q$7-(Setup!$B$6+$F23)+($D23+$E23)*1000,($D23+$E23))=($D23+$E23)-1)),"T","R"))))</f>
      </c>
      <c r="R23" s="24">
        <f>IF($A23="","",IF(AND(Setup!$B$9="Mark as travel",OR(MOD(R$7-(Setup!$B$6+$F23)+($D23+$E23)*1000,($D23+$E23))=0,MOD(R$7-(Setup!$B$6+$F23)+($D23+$E23)*1000,($D23+$E23))=$D23-1)),"T",IF(MOD(R$7-(Setup!$B$6+$F23)+($D23+$E23)*1000,($D23+$E23))&lt;$D23,IF(MOD(R$7-(Setup!$B$6+$F23)+($D23+$E23)*1000,($D23+$E23))&lt;Setup!$B$11,"D","N"),IF(AND(Setup!$B$9="Take from R&amp;R",OR(MOD(R$7-(Setup!$B$6+$F23)+($D23+$E23)*1000,($D23+$E23))=$D23,MOD(R$7-(Setup!$B$6+$F23)+($D23+$E23)*1000,($D23+$E23))=($D23+$E23)-1)),"T","R"))))</f>
      </c>
      <c r="S23" s="24">
        <f>IF($A23="","",IF(AND(Setup!$B$9="Mark as travel",OR(MOD(S$7-(Setup!$B$6+$F23)+($D23+$E23)*1000,($D23+$E23))=0,MOD(S$7-(Setup!$B$6+$F23)+($D23+$E23)*1000,($D23+$E23))=$D23-1)),"T",IF(MOD(S$7-(Setup!$B$6+$F23)+($D23+$E23)*1000,($D23+$E23))&lt;$D23,IF(MOD(S$7-(Setup!$B$6+$F23)+($D23+$E23)*1000,($D23+$E23))&lt;Setup!$B$11,"D","N"),IF(AND(Setup!$B$9="Take from R&amp;R",OR(MOD(S$7-(Setup!$B$6+$F23)+($D23+$E23)*1000,($D23+$E23))=$D23,MOD(S$7-(Setup!$B$6+$F23)+($D23+$E23)*1000,($D23+$E23))=($D23+$E23)-1)),"T","R"))))</f>
      </c>
      <c r="T23" s="24">
        <f>IF($A23="","",IF(AND(Setup!$B$9="Mark as travel",OR(MOD(T$7-(Setup!$B$6+$F23)+($D23+$E23)*1000,($D23+$E23))=0,MOD(T$7-(Setup!$B$6+$F23)+($D23+$E23)*1000,($D23+$E23))=$D23-1)),"T",IF(MOD(T$7-(Setup!$B$6+$F23)+($D23+$E23)*1000,($D23+$E23))&lt;$D23,IF(MOD(T$7-(Setup!$B$6+$F23)+($D23+$E23)*1000,($D23+$E23))&lt;Setup!$B$11,"D","N"),IF(AND(Setup!$B$9="Take from R&amp;R",OR(MOD(T$7-(Setup!$B$6+$F23)+($D23+$E23)*1000,($D23+$E23))=$D23,MOD(T$7-(Setup!$B$6+$F23)+($D23+$E23)*1000,($D23+$E23))=($D23+$E23)-1)),"T","R"))))</f>
      </c>
      <c r="U23" s="24">
        <f>IF($A23="","",IF(AND(Setup!$B$9="Mark as travel",OR(MOD(U$7-(Setup!$B$6+$F23)+($D23+$E23)*1000,($D23+$E23))=0,MOD(U$7-(Setup!$B$6+$F23)+($D23+$E23)*1000,($D23+$E23))=$D23-1)),"T",IF(MOD(U$7-(Setup!$B$6+$F23)+($D23+$E23)*1000,($D23+$E23))&lt;$D23,IF(MOD(U$7-(Setup!$B$6+$F23)+($D23+$E23)*1000,($D23+$E23))&lt;Setup!$B$11,"D","N"),IF(AND(Setup!$B$9="Take from R&amp;R",OR(MOD(U$7-(Setup!$B$6+$F23)+($D23+$E23)*1000,($D23+$E23))=$D23,MOD(U$7-(Setup!$B$6+$F23)+($D23+$E23)*1000,($D23+$E23))=($D23+$E23)-1)),"T","R"))))</f>
      </c>
      <c r="V23" s="24">
        <f>IF($A23="","",IF(AND(Setup!$B$9="Mark as travel",OR(MOD(V$7-(Setup!$B$6+$F23)+($D23+$E23)*1000,($D23+$E23))=0,MOD(V$7-(Setup!$B$6+$F23)+($D23+$E23)*1000,($D23+$E23))=$D23-1)),"T",IF(MOD(V$7-(Setup!$B$6+$F23)+($D23+$E23)*1000,($D23+$E23))&lt;$D23,IF(MOD(V$7-(Setup!$B$6+$F23)+($D23+$E23)*1000,($D23+$E23))&lt;Setup!$B$11,"D","N"),IF(AND(Setup!$B$9="Take from R&amp;R",OR(MOD(V$7-(Setup!$B$6+$F23)+($D23+$E23)*1000,($D23+$E23))=$D23,MOD(V$7-(Setup!$B$6+$F23)+($D23+$E23)*1000,($D23+$E23))=($D23+$E23)-1)),"T","R"))))</f>
      </c>
      <c r="W23" s="24">
        <f>IF($A23="","",IF(AND(Setup!$B$9="Mark as travel",OR(MOD(W$7-(Setup!$B$6+$F23)+($D23+$E23)*1000,($D23+$E23))=0,MOD(W$7-(Setup!$B$6+$F23)+($D23+$E23)*1000,($D23+$E23))=$D23-1)),"T",IF(MOD(W$7-(Setup!$B$6+$F23)+($D23+$E23)*1000,($D23+$E23))&lt;$D23,IF(MOD(W$7-(Setup!$B$6+$F23)+($D23+$E23)*1000,($D23+$E23))&lt;Setup!$B$11,"D","N"),IF(AND(Setup!$B$9="Take from R&amp;R",OR(MOD(W$7-(Setup!$B$6+$F23)+($D23+$E23)*1000,($D23+$E23))=$D23,MOD(W$7-(Setup!$B$6+$F23)+($D23+$E23)*1000,($D23+$E23))=($D23+$E23)-1)),"T","R"))))</f>
      </c>
      <c r="X23" s="24">
        <f>IF($A23="","",IF(AND(Setup!$B$9="Mark as travel",OR(MOD(X$7-(Setup!$B$6+$F23)+($D23+$E23)*1000,($D23+$E23))=0,MOD(X$7-(Setup!$B$6+$F23)+($D23+$E23)*1000,($D23+$E23))=$D23-1)),"T",IF(MOD(X$7-(Setup!$B$6+$F23)+($D23+$E23)*1000,($D23+$E23))&lt;$D23,IF(MOD(X$7-(Setup!$B$6+$F23)+($D23+$E23)*1000,($D23+$E23))&lt;Setup!$B$11,"D","N"),IF(AND(Setup!$B$9="Take from R&amp;R",OR(MOD(X$7-(Setup!$B$6+$F23)+($D23+$E23)*1000,($D23+$E23))=$D23,MOD(X$7-(Setup!$B$6+$F23)+($D23+$E23)*1000,($D23+$E23))=($D23+$E23)-1)),"T","R"))))</f>
      </c>
      <c r="Y23" s="24">
        <f>IF($A23="","",IF(AND(Setup!$B$9="Mark as travel",OR(MOD(Y$7-(Setup!$B$6+$F23)+($D23+$E23)*1000,($D23+$E23))=0,MOD(Y$7-(Setup!$B$6+$F23)+($D23+$E23)*1000,($D23+$E23))=$D23-1)),"T",IF(MOD(Y$7-(Setup!$B$6+$F23)+($D23+$E23)*1000,($D23+$E23))&lt;$D23,IF(MOD(Y$7-(Setup!$B$6+$F23)+($D23+$E23)*1000,($D23+$E23))&lt;Setup!$B$11,"D","N"),IF(AND(Setup!$B$9="Take from R&amp;R",OR(MOD(Y$7-(Setup!$B$6+$F23)+($D23+$E23)*1000,($D23+$E23))=$D23,MOD(Y$7-(Setup!$B$6+$F23)+($D23+$E23)*1000,($D23+$E23))=($D23+$E23)-1)),"T","R"))))</f>
      </c>
      <c r="Z23" s="24">
        <f>IF($A23="","",IF(AND(Setup!$B$9="Mark as travel",OR(MOD(Z$7-(Setup!$B$6+$F23)+($D23+$E23)*1000,($D23+$E23))=0,MOD(Z$7-(Setup!$B$6+$F23)+($D23+$E23)*1000,($D23+$E23))=$D23-1)),"T",IF(MOD(Z$7-(Setup!$B$6+$F23)+($D23+$E23)*1000,($D23+$E23))&lt;$D23,IF(MOD(Z$7-(Setup!$B$6+$F23)+($D23+$E23)*1000,($D23+$E23))&lt;Setup!$B$11,"D","N"),IF(AND(Setup!$B$9="Take from R&amp;R",OR(MOD(Z$7-(Setup!$B$6+$F23)+($D23+$E23)*1000,($D23+$E23))=$D23,MOD(Z$7-(Setup!$B$6+$F23)+($D23+$E23)*1000,($D23+$E23))=($D23+$E23)-1)),"T","R"))))</f>
      </c>
      <c r="AA23" s="24">
        <f>IF($A23="","",IF(AND(Setup!$B$9="Mark as travel",OR(MOD(AA$7-(Setup!$B$6+$F23)+($D23+$E23)*1000,($D23+$E23))=0,MOD(AA$7-(Setup!$B$6+$F23)+($D23+$E23)*1000,($D23+$E23))=$D23-1)),"T",IF(MOD(AA$7-(Setup!$B$6+$F23)+($D23+$E23)*1000,($D23+$E23))&lt;$D23,IF(MOD(AA$7-(Setup!$B$6+$F23)+($D23+$E23)*1000,($D23+$E23))&lt;Setup!$B$11,"D","N"),IF(AND(Setup!$B$9="Take from R&amp;R",OR(MOD(AA$7-(Setup!$B$6+$F23)+($D23+$E23)*1000,($D23+$E23))=$D23,MOD(AA$7-(Setup!$B$6+$F23)+($D23+$E23)*1000,($D23+$E23))=($D23+$E23)-1)),"T","R"))))</f>
      </c>
      <c r="AB23" s="24">
        <f>IF($A23="","",IF(AND(Setup!$B$9="Mark as travel",OR(MOD(AB$7-(Setup!$B$6+$F23)+($D23+$E23)*1000,($D23+$E23))=0,MOD(AB$7-(Setup!$B$6+$F23)+($D23+$E23)*1000,($D23+$E23))=$D23-1)),"T",IF(MOD(AB$7-(Setup!$B$6+$F23)+($D23+$E23)*1000,($D23+$E23))&lt;$D23,IF(MOD(AB$7-(Setup!$B$6+$F23)+($D23+$E23)*1000,($D23+$E23))&lt;Setup!$B$11,"D","N"),IF(AND(Setup!$B$9="Take from R&amp;R",OR(MOD(AB$7-(Setup!$B$6+$F23)+($D23+$E23)*1000,($D23+$E23))=$D23,MOD(AB$7-(Setup!$B$6+$F23)+($D23+$E23)*1000,($D23+$E23))=($D23+$E23)-1)),"T","R"))))</f>
      </c>
      <c r="AC23" s="24">
        <f>IF($A23="","",IF(AND(Setup!$B$9="Mark as travel",OR(MOD(AC$7-(Setup!$B$6+$F23)+($D23+$E23)*1000,($D23+$E23))=0,MOD(AC$7-(Setup!$B$6+$F23)+($D23+$E23)*1000,($D23+$E23))=$D23-1)),"T",IF(MOD(AC$7-(Setup!$B$6+$F23)+($D23+$E23)*1000,($D23+$E23))&lt;$D23,IF(MOD(AC$7-(Setup!$B$6+$F23)+($D23+$E23)*1000,($D23+$E23))&lt;Setup!$B$11,"D","N"),IF(AND(Setup!$B$9="Take from R&amp;R",OR(MOD(AC$7-(Setup!$B$6+$F23)+($D23+$E23)*1000,($D23+$E23))=$D23,MOD(AC$7-(Setup!$B$6+$F23)+($D23+$E23)*1000,($D23+$E23))=($D23+$E23)-1)),"T","R"))))</f>
      </c>
      <c r="AD23" s="24">
        <f>IF($A23="","",IF(AND(Setup!$B$9="Mark as travel",OR(MOD(AD$7-(Setup!$B$6+$F23)+($D23+$E23)*1000,($D23+$E23))=0,MOD(AD$7-(Setup!$B$6+$F23)+($D23+$E23)*1000,($D23+$E23))=$D23-1)),"T",IF(MOD(AD$7-(Setup!$B$6+$F23)+($D23+$E23)*1000,($D23+$E23))&lt;$D23,IF(MOD(AD$7-(Setup!$B$6+$F23)+($D23+$E23)*1000,($D23+$E23))&lt;Setup!$B$11,"D","N"),IF(AND(Setup!$B$9="Take from R&amp;R",OR(MOD(AD$7-(Setup!$B$6+$F23)+($D23+$E23)*1000,($D23+$E23))=$D23,MOD(AD$7-(Setup!$B$6+$F23)+($D23+$E23)*1000,($D23+$E23))=($D23+$E23)-1)),"T","R"))))</f>
      </c>
      <c r="AE23" s="24">
        <f>IF($A23="","",IF(AND(Setup!$B$9="Mark as travel",OR(MOD(AE$7-(Setup!$B$6+$F23)+($D23+$E23)*1000,($D23+$E23))=0,MOD(AE$7-(Setup!$B$6+$F23)+($D23+$E23)*1000,($D23+$E23))=$D23-1)),"T",IF(MOD(AE$7-(Setup!$B$6+$F23)+($D23+$E23)*1000,($D23+$E23))&lt;$D23,IF(MOD(AE$7-(Setup!$B$6+$F23)+($D23+$E23)*1000,($D23+$E23))&lt;Setup!$B$11,"D","N"),IF(AND(Setup!$B$9="Take from R&amp;R",OR(MOD(AE$7-(Setup!$B$6+$F23)+($D23+$E23)*1000,($D23+$E23))=$D23,MOD(AE$7-(Setup!$B$6+$F23)+($D23+$E23)*1000,($D23+$E23))=($D23+$E23)-1)),"T","R"))))</f>
      </c>
      <c r="AF23" s="24">
        <f>IF($A23="","",IF(AND(Setup!$B$9="Mark as travel",OR(MOD(AF$7-(Setup!$B$6+$F23)+($D23+$E23)*1000,($D23+$E23))=0,MOD(AF$7-(Setup!$B$6+$F23)+($D23+$E23)*1000,($D23+$E23))=$D23-1)),"T",IF(MOD(AF$7-(Setup!$B$6+$F23)+($D23+$E23)*1000,($D23+$E23))&lt;$D23,IF(MOD(AF$7-(Setup!$B$6+$F23)+($D23+$E23)*1000,($D23+$E23))&lt;Setup!$B$11,"D","N"),IF(AND(Setup!$B$9="Take from R&amp;R",OR(MOD(AF$7-(Setup!$B$6+$F23)+($D23+$E23)*1000,($D23+$E23))=$D23,MOD(AF$7-(Setup!$B$6+$F23)+($D23+$E23)*1000,($D23+$E23))=($D23+$E23)-1)),"T","R"))))</f>
      </c>
      <c r="AG23" s="24">
        <f>IF($A23="","",IF(AND(Setup!$B$9="Mark as travel",OR(MOD(AG$7-(Setup!$B$6+$F23)+($D23+$E23)*1000,($D23+$E23))=0,MOD(AG$7-(Setup!$B$6+$F23)+($D23+$E23)*1000,($D23+$E23))=$D23-1)),"T",IF(MOD(AG$7-(Setup!$B$6+$F23)+($D23+$E23)*1000,($D23+$E23))&lt;$D23,IF(MOD(AG$7-(Setup!$B$6+$F23)+($D23+$E23)*1000,($D23+$E23))&lt;Setup!$B$11,"D","N"),IF(AND(Setup!$B$9="Take from R&amp;R",OR(MOD(AG$7-(Setup!$B$6+$F23)+($D23+$E23)*1000,($D23+$E23))=$D23,MOD(AG$7-(Setup!$B$6+$F23)+($D23+$E23)*1000,($D23+$E23))=($D23+$E23)-1)),"T","R"))))</f>
      </c>
      <c r="AH23" s="24">
        <f>IF($A23="","",IF(AND(Setup!$B$9="Mark as travel",OR(MOD(AH$7-(Setup!$B$6+$F23)+($D23+$E23)*1000,($D23+$E23))=0,MOD(AH$7-(Setup!$B$6+$F23)+($D23+$E23)*1000,($D23+$E23))=$D23-1)),"T",IF(MOD(AH$7-(Setup!$B$6+$F23)+($D23+$E23)*1000,($D23+$E23))&lt;$D23,IF(MOD(AH$7-(Setup!$B$6+$F23)+($D23+$E23)*1000,($D23+$E23))&lt;Setup!$B$11,"D","N"),IF(AND(Setup!$B$9="Take from R&amp;R",OR(MOD(AH$7-(Setup!$B$6+$F23)+($D23+$E23)*1000,($D23+$E23))=$D23,MOD(AH$7-(Setup!$B$6+$F23)+($D23+$E23)*1000,($D23+$E23))=($D23+$E23)-1)),"T","R"))))</f>
      </c>
      <c r="AI23" s="24">
        <f>IF($A23="","",IF(AND(Setup!$B$9="Mark as travel",OR(MOD(AI$7-(Setup!$B$6+$F23)+($D23+$E23)*1000,($D23+$E23))=0,MOD(AI$7-(Setup!$B$6+$F23)+($D23+$E23)*1000,($D23+$E23))=$D23-1)),"T",IF(MOD(AI$7-(Setup!$B$6+$F23)+($D23+$E23)*1000,($D23+$E23))&lt;$D23,IF(MOD(AI$7-(Setup!$B$6+$F23)+($D23+$E23)*1000,($D23+$E23))&lt;Setup!$B$11,"D","N"),IF(AND(Setup!$B$9="Take from R&amp;R",OR(MOD(AI$7-(Setup!$B$6+$F23)+($D23+$E23)*1000,($D23+$E23))=$D23,MOD(AI$7-(Setup!$B$6+$F23)+($D23+$E23)*1000,($D23+$E23))=($D23+$E23)-1)),"T","R"))))</f>
      </c>
      <c r="AJ23" s="24">
        <f>IF($A23="","",IF(AND(Setup!$B$9="Mark as travel",OR(MOD(AJ$7-(Setup!$B$6+$F23)+($D23+$E23)*1000,($D23+$E23))=0,MOD(AJ$7-(Setup!$B$6+$F23)+($D23+$E23)*1000,($D23+$E23))=$D23-1)),"T",IF(MOD(AJ$7-(Setup!$B$6+$F23)+($D23+$E23)*1000,($D23+$E23))&lt;$D23,IF(MOD(AJ$7-(Setup!$B$6+$F23)+($D23+$E23)*1000,($D23+$E23))&lt;Setup!$B$11,"D","N"),IF(AND(Setup!$B$9="Take from R&amp;R",OR(MOD(AJ$7-(Setup!$B$6+$F23)+($D23+$E23)*1000,($D23+$E23))=$D23,MOD(AJ$7-(Setup!$B$6+$F23)+($D23+$E23)*1000,($D23+$E23))=($D23+$E23)-1)),"T","R"))))</f>
      </c>
      <c r="AK23" s="24">
        <f>IF($A23="","",IF(AND(Setup!$B$9="Mark as travel",OR(MOD(AK$7-(Setup!$B$6+$F23)+($D23+$E23)*1000,($D23+$E23))=0,MOD(AK$7-(Setup!$B$6+$F23)+($D23+$E23)*1000,($D23+$E23))=$D23-1)),"T",IF(MOD(AK$7-(Setup!$B$6+$F23)+($D23+$E23)*1000,($D23+$E23))&lt;$D23,IF(MOD(AK$7-(Setup!$B$6+$F23)+($D23+$E23)*1000,($D23+$E23))&lt;Setup!$B$11,"D","N"),IF(AND(Setup!$B$9="Take from R&amp;R",OR(MOD(AK$7-(Setup!$B$6+$F23)+($D23+$E23)*1000,($D23+$E23))=$D23,MOD(AK$7-(Setup!$B$6+$F23)+($D23+$E23)*1000,($D23+$E23))=($D23+$E23)-1)),"T","R"))))</f>
      </c>
      <c r="AL23" s="24">
        <f>IF($A23="","",IF(AND(Setup!$B$9="Mark as travel",OR(MOD(AL$7-(Setup!$B$6+$F23)+($D23+$E23)*1000,($D23+$E23))=0,MOD(AL$7-(Setup!$B$6+$F23)+($D23+$E23)*1000,($D23+$E23))=$D23-1)),"T",IF(MOD(AL$7-(Setup!$B$6+$F23)+($D23+$E23)*1000,($D23+$E23))&lt;$D23,IF(MOD(AL$7-(Setup!$B$6+$F23)+($D23+$E23)*1000,($D23+$E23))&lt;Setup!$B$11,"D","N"),IF(AND(Setup!$B$9="Take from R&amp;R",OR(MOD(AL$7-(Setup!$B$6+$F23)+($D23+$E23)*1000,($D23+$E23))=$D23,MOD(AL$7-(Setup!$B$6+$F23)+($D23+$E23)*1000,($D23+$E23))=($D23+$E23)-1)),"T","R"))))</f>
      </c>
      <c r="AM23" s="24">
        <f>IF($A23="","",IF(AND(Setup!$B$9="Mark as travel",OR(MOD(AM$7-(Setup!$B$6+$F23)+($D23+$E23)*1000,($D23+$E23))=0,MOD(AM$7-(Setup!$B$6+$F23)+($D23+$E23)*1000,($D23+$E23))=$D23-1)),"T",IF(MOD(AM$7-(Setup!$B$6+$F23)+($D23+$E23)*1000,($D23+$E23))&lt;$D23,IF(MOD(AM$7-(Setup!$B$6+$F23)+($D23+$E23)*1000,($D23+$E23))&lt;Setup!$B$11,"D","N"),IF(AND(Setup!$B$9="Take from R&amp;R",OR(MOD(AM$7-(Setup!$B$6+$F23)+($D23+$E23)*1000,($D23+$E23))=$D23,MOD(AM$7-(Setup!$B$6+$F23)+($D23+$E23)*1000,($D23+$E23))=($D23+$E23)-1)),"T","R"))))</f>
      </c>
      <c r="AN23" s="24">
        <f>IF($A23="","",IF(AND(Setup!$B$9="Mark as travel",OR(MOD(AN$7-(Setup!$B$6+$F23)+($D23+$E23)*1000,($D23+$E23))=0,MOD(AN$7-(Setup!$B$6+$F23)+($D23+$E23)*1000,($D23+$E23))=$D23-1)),"T",IF(MOD(AN$7-(Setup!$B$6+$F23)+($D23+$E23)*1000,($D23+$E23))&lt;$D23,IF(MOD(AN$7-(Setup!$B$6+$F23)+($D23+$E23)*1000,($D23+$E23))&lt;Setup!$B$11,"D","N"),IF(AND(Setup!$B$9="Take from R&amp;R",OR(MOD(AN$7-(Setup!$B$6+$F23)+($D23+$E23)*1000,($D23+$E23))=$D23,MOD(AN$7-(Setup!$B$6+$F23)+($D23+$E23)*1000,($D23+$E23))=($D23+$E23)-1)),"T","R"))))</f>
      </c>
      <c r="AO23" s="24">
        <f>IF($A23="","",IF(AND(Setup!$B$9="Mark as travel",OR(MOD(AO$7-(Setup!$B$6+$F23)+($D23+$E23)*1000,($D23+$E23))=0,MOD(AO$7-(Setup!$B$6+$F23)+($D23+$E23)*1000,($D23+$E23))=$D23-1)),"T",IF(MOD(AO$7-(Setup!$B$6+$F23)+($D23+$E23)*1000,($D23+$E23))&lt;$D23,IF(MOD(AO$7-(Setup!$B$6+$F23)+($D23+$E23)*1000,($D23+$E23))&lt;Setup!$B$11,"D","N"),IF(AND(Setup!$B$9="Take from R&amp;R",OR(MOD(AO$7-(Setup!$B$6+$F23)+($D23+$E23)*1000,($D23+$E23))=$D23,MOD(AO$7-(Setup!$B$6+$F23)+($D23+$E23)*1000,($D23+$E23))=($D23+$E23)-1)),"T","R"))))</f>
      </c>
      <c r="AP23" s="24">
        <f>IF($A23="","",IF(AND(Setup!$B$9="Mark as travel",OR(MOD(AP$7-(Setup!$B$6+$F23)+($D23+$E23)*1000,($D23+$E23))=0,MOD(AP$7-(Setup!$B$6+$F23)+($D23+$E23)*1000,($D23+$E23))=$D23-1)),"T",IF(MOD(AP$7-(Setup!$B$6+$F23)+($D23+$E23)*1000,($D23+$E23))&lt;$D23,IF(MOD(AP$7-(Setup!$B$6+$F23)+($D23+$E23)*1000,($D23+$E23))&lt;Setup!$B$11,"D","N"),IF(AND(Setup!$B$9="Take from R&amp;R",OR(MOD(AP$7-(Setup!$B$6+$F23)+($D23+$E23)*1000,($D23+$E23))=$D23,MOD(AP$7-(Setup!$B$6+$F23)+($D23+$E23)*1000,($D23+$E23))=($D23+$E23)-1)),"T","R"))))</f>
      </c>
      <c r="AQ23" s="24">
        <f>IF($A23="","",IF(AND(Setup!$B$9="Mark as travel",OR(MOD(AQ$7-(Setup!$B$6+$F23)+($D23+$E23)*1000,($D23+$E23))=0,MOD(AQ$7-(Setup!$B$6+$F23)+($D23+$E23)*1000,($D23+$E23))=$D23-1)),"T",IF(MOD(AQ$7-(Setup!$B$6+$F23)+($D23+$E23)*1000,($D23+$E23))&lt;$D23,IF(MOD(AQ$7-(Setup!$B$6+$F23)+($D23+$E23)*1000,($D23+$E23))&lt;Setup!$B$11,"D","N"),IF(AND(Setup!$B$9="Take from R&amp;R",OR(MOD(AQ$7-(Setup!$B$6+$F23)+($D23+$E23)*1000,($D23+$E23))=$D23,MOD(AQ$7-(Setup!$B$6+$F23)+($D23+$E23)*1000,($D23+$E23))=($D23+$E23)-1)),"T","R"))))</f>
      </c>
      <c r="AR23" s="24">
        <f>IF($A23="","",IF(AND(Setup!$B$9="Mark as travel",OR(MOD(AR$7-(Setup!$B$6+$F23)+($D23+$E23)*1000,($D23+$E23))=0,MOD(AR$7-(Setup!$B$6+$F23)+($D23+$E23)*1000,($D23+$E23))=$D23-1)),"T",IF(MOD(AR$7-(Setup!$B$6+$F23)+($D23+$E23)*1000,($D23+$E23))&lt;$D23,IF(MOD(AR$7-(Setup!$B$6+$F23)+($D23+$E23)*1000,($D23+$E23))&lt;Setup!$B$11,"D","N"),IF(AND(Setup!$B$9="Take from R&amp;R",OR(MOD(AR$7-(Setup!$B$6+$F23)+($D23+$E23)*1000,($D23+$E23))=$D23,MOD(AR$7-(Setup!$B$6+$F23)+($D23+$E23)*1000,($D23+$E23))=($D23+$E23)-1)),"T","R"))))</f>
      </c>
      <c r="AS23" s="24">
        <f>IF($A23="","",IF(AND(Setup!$B$9="Mark as travel",OR(MOD(AS$7-(Setup!$B$6+$F23)+($D23+$E23)*1000,($D23+$E23))=0,MOD(AS$7-(Setup!$B$6+$F23)+($D23+$E23)*1000,($D23+$E23))=$D23-1)),"T",IF(MOD(AS$7-(Setup!$B$6+$F23)+($D23+$E23)*1000,($D23+$E23))&lt;$D23,IF(MOD(AS$7-(Setup!$B$6+$F23)+($D23+$E23)*1000,($D23+$E23))&lt;Setup!$B$11,"D","N"),IF(AND(Setup!$B$9="Take from R&amp;R",OR(MOD(AS$7-(Setup!$B$6+$F23)+($D23+$E23)*1000,($D23+$E23))=$D23,MOD(AS$7-(Setup!$B$6+$F23)+($D23+$E23)*1000,($D23+$E23))=($D23+$E23)-1)),"T","R"))))</f>
      </c>
      <c r="AT23" s="24">
        <f>IF($A23="","",IF(AND(Setup!$B$9="Mark as travel",OR(MOD(AT$7-(Setup!$B$6+$F23)+($D23+$E23)*1000,($D23+$E23))=0,MOD(AT$7-(Setup!$B$6+$F23)+($D23+$E23)*1000,($D23+$E23))=$D23-1)),"T",IF(MOD(AT$7-(Setup!$B$6+$F23)+($D23+$E23)*1000,($D23+$E23))&lt;$D23,IF(MOD(AT$7-(Setup!$B$6+$F23)+($D23+$E23)*1000,($D23+$E23))&lt;Setup!$B$11,"D","N"),IF(AND(Setup!$B$9="Take from R&amp;R",OR(MOD(AT$7-(Setup!$B$6+$F23)+($D23+$E23)*1000,($D23+$E23))=$D23,MOD(AT$7-(Setup!$B$6+$F23)+($D23+$E23)*1000,($D23+$E23))=($D23+$E23)-1)),"T","R"))))</f>
      </c>
      <c r="AU23" s="24">
        <f>IF($A23="","",IF(AND(Setup!$B$9="Mark as travel",OR(MOD(AU$7-(Setup!$B$6+$F23)+($D23+$E23)*1000,($D23+$E23))=0,MOD(AU$7-(Setup!$B$6+$F23)+($D23+$E23)*1000,($D23+$E23))=$D23-1)),"T",IF(MOD(AU$7-(Setup!$B$6+$F23)+($D23+$E23)*1000,($D23+$E23))&lt;$D23,IF(MOD(AU$7-(Setup!$B$6+$F23)+($D23+$E23)*1000,($D23+$E23))&lt;Setup!$B$11,"D","N"),IF(AND(Setup!$B$9="Take from R&amp;R",OR(MOD(AU$7-(Setup!$B$6+$F23)+($D23+$E23)*1000,($D23+$E23))=$D23,MOD(AU$7-(Setup!$B$6+$F23)+($D23+$E23)*1000,($D23+$E23))=($D23+$E23)-1)),"T","R"))))</f>
      </c>
      <c r="AV23" s="24">
        <f>IF($A23="","",IF(AND(Setup!$B$9="Mark as travel",OR(MOD(AV$7-(Setup!$B$6+$F23)+($D23+$E23)*1000,($D23+$E23))=0,MOD(AV$7-(Setup!$B$6+$F23)+($D23+$E23)*1000,($D23+$E23))=$D23-1)),"T",IF(MOD(AV$7-(Setup!$B$6+$F23)+($D23+$E23)*1000,($D23+$E23))&lt;$D23,IF(MOD(AV$7-(Setup!$B$6+$F23)+($D23+$E23)*1000,($D23+$E23))&lt;Setup!$B$11,"D","N"),IF(AND(Setup!$B$9="Take from R&amp;R",OR(MOD(AV$7-(Setup!$B$6+$F23)+($D23+$E23)*1000,($D23+$E23))=$D23,MOD(AV$7-(Setup!$B$6+$F23)+($D23+$E23)*1000,($D23+$E23))=($D23+$E23)-1)),"T","R"))))</f>
      </c>
      <c r="AW23" s="24">
        <f>IF($A23="","",IF(AND(Setup!$B$9="Mark as travel",OR(MOD(AW$7-(Setup!$B$6+$F23)+($D23+$E23)*1000,($D23+$E23))=0,MOD(AW$7-(Setup!$B$6+$F23)+($D23+$E23)*1000,($D23+$E23))=$D23-1)),"T",IF(MOD(AW$7-(Setup!$B$6+$F23)+($D23+$E23)*1000,($D23+$E23))&lt;$D23,IF(MOD(AW$7-(Setup!$B$6+$F23)+($D23+$E23)*1000,($D23+$E23))&lt;Setup!$B$11,"D","N"),IF(AND(Setup!$B$9="Take from R&amp;R",OR(MOD(AW$7-(Setup!$B$6+$F23)+($D23+$E23)*1000,($D23+$E23))=$D23,MOD(AW$7-(Setup!$B$6+$F23)+($D23+$E23)*1000,($D23+$E23))=($D23+$E23)-1)),"T","R"))))</f>
      </c>
      <c r="AX23" s="24">
        <f>IF($A23="","",IF(AND(Setup!$B$9="Mark as travel",OR(MOD(AX$7-(Setup!$B$6+$F23)+($D23+$E23)*1000,($D23+$E23))=0,MOD(AX$7-(Setup!$B$6+$F23)+($D23+$E23)*1000,($D23+$E23))=$D23-1)),"T",IF(MOD(AX$7-(Setup!$B$6+$F23)+($D23+$E23)*1000,($D23+$E23))&lt;$D23,IF(MOD(AX$7-(Setup!$B$6+$F23)+($D23+$E23)*1000,($D23+$E23))&lt;Setup!$B$11,"D","N"),IF(AND(Setup!$B$9="Take from R&amp;R",OR(MOD(AX$7-(Setup!$B$6+$F23)+($D23+$E23)*1000,($D23+$E23))=$D23,MOD(AX$7-(Setup!$B$6+$F23)+($D23+$E23)*1000,($D23+$E23))=($D23+$E23)-1)),"T","R"))))</f>
      </c>
      <c r="AY23" s="24">
        <f>IF($A23="","",IF(AND(Setup!$B$9="Mark as travel",OR(MOD(AY$7-(Setup!$B$6+$F23)+($D23+$E23)*1000,($D23+$E23))=0,MOD(AY$7-(Setup!$B$6+$F23)+($D23+$E23)*1000,($D23+$E23))=$D23-1)),"T",IF(MOD(AY$7-(Setup!$B$6+$F23)+($D23+$E23)*1000,($D23+$E23))&lt;$D23,IF(MOD(AY$7-(Setup!$B$6+$F23)+($D23+$E23)*1000,($D23+$E23))&lt;Setup!$B$11,"D","N"),IF(AND(Setup!$B$9="Take from R&amp;R",OR(MOD(AY$7-(Setup!$B$6+$F23)+($D23+$E23)*1000,($D23+$E23))=$D23,MOD(AY$7-(Setup!$B$6+$F23)+($D23+$E23)*1000,($D23+$E23))=($D23+$E23)-1)),"T","R"))))</f>
      </c>
      <c r="AZ23" s="24">
        <f>IF($A23="","",IF(AND(Setup!$B$9="Mark as travel",OR(MOD(AZ$7-(Setup!$B$6+$F23)+($D23+$E23)*1000,($D23+$E23))=0,MOD(AZ$7-(Setup!$B$6+$F23)+($D23+$E23)*1000,($D23+$E23))=$D23-1)),"T",IF(MOD(AZ$7-(Setup!$B$6+$F23)+($D23+$E23)*1000,($D23+$E23))&lt;$D23,IF(MOD(AZ$7-(Setup!$B$6+$F23)+($D23+$E23)*1000,($D23+$E23))&lt;Setup!$B$11,"D","N"),IF(AND(Setup!$B$9="Take from R&amp;R",OR(MOD(AZ$7-(Setup!$B$6+$F23)+($D23+$E23)*1000,($D23+$E23))=$D23,MOD(AZ$7-(Setup!$B$6+$F23)+($D23+$E23)*1000,($D23+$E23))=($D23+$E23)-1)),"T","R"))))</f>
      </c>
      <c r="BA23" s="24">
        <f>IF($A23="","",IF(AND(Setup!$B$9="Mark as travel",OR(MOD(BA$7-(Setup!$B$6+$F23)+($D23+$E23)*1000,($D23+$E23))=0,MOD(BA$7-(Setup!$B$6+$F23)+($D23+$E23)*1000,($D23+$E23))=$D23-1)),"T",IF(MOD(BA$7-(Setup!$B$6+$F23)+($D23+$E23)*1000,($D23+$E23))&lt;$D23,IF(MOD(BA$7-(Setup!$B$6+$F23)+($D23+$E23)*1000,($D23+$E23))&lt;Setup!$B$11,"D","N"),IF(AND(Setup!$B$9="Take from R&amp;R",OR(MOD(BA$7-(Setup!$B$6+$F23)+($D23+$E23)*1000,($D23+$E23))=$D23,MOD(BA$7-(Setup!$B$6+$F23)+($D23+$E23)*1000,($D23+$E23))=($D23+$E23)-1)),"T","R"))))</f>
      </c>
      <c r="BB23" s="24">
        <f>IF($A23="","",IF(AND(Setup!$B$9="Mark as travel",OR(MOD(BB$7-(Setup!$B$6+$F23)+($D23+$E23)*1000,($D23+$E23))=0,MOD(BB$7-(Setup!$B$6+$F23)+($D23+$E23)*1000,($D23+$E23))=$D23-1)),"T",IF(MOD(BB$7-(Setup!$B$6+$F23)+($D23+$E23)*1000,($D23+$E23))&lt;$D23,IF(MOD(BB$7-(Setup!$B$6+$F23)+($D23+$E23)*1000,($D23+$E23))&lt;Setup!$B$11,"D","N"),IF(AND(Setup!$B$9="Take from R&amp;R",OR(MOD(BB$7-(Setup!$B$6+$F23)+($D23+$E23)*1000,($D23+$E23))=$D23,MOD(BB$7-(Setup!$B$6+$F23)+($D23+$E23)*1000,($D23+$E23))=($D23+$E23)-1)),"T","R"))))</f>
      </c>
      <c r="BC23" s="24">
        <f>IF($A23="","",IF(AND(Setup!$B$9="Mark as travel",OR(MOD(BC$7-(Setup!$B$6+$F23)+($D23+$E23)*1000,($D23+$E23))=0,MOD(BC$7-(Setup!$B$6+$F23)+($D23+$E23)*1000,($D23+$E23))=$D23-1)),"T",IF(MOD(BC$7-(Setup!$B$6+$F23)+($D23+$E23)*1000,($D23+$E23))&lt;$D23,IF(MOD(BC$7-(Setup!$B$6+$F23)+($D23+$E23)*1000,($D23+$E23))&lt;Setup!$B$11,"D","N"),IF(AND(Setup!$B$9="Take from R&amp;R",OR(MOD(BC$7-(Setup!$B$6+$F23)+($D23+$E23)*1000,($D23+$E23))=$D23,MOD(BC$7-(Setup!$B$6+$F23)+($D23+$E23)*1000,($D23+$E23))=($D23+$E23)-1)),"T","R"))))</f>
      </c>
      <c r="BD23" s="24">
        <f>IF($A23="","",IF(AND(Setup!$B$9="Mark as travel",OR(MOD(BD$7-(Setup!$B$6+$F23)+($D23+$E23)*1000,($D23+$E23))=0,MOD(BD$7-(Setup!$B$6+$F23)+($D23+$E23)*1000,($D23+$E23))=$D23-1)),"T",IF(MOD(BD$7-(Setup!$B$6+$F23)+($D23+$E23)*1000,($D23+$E23))&lt;$D23,IF(MOD(BD$7-(Setup!$B$6+$F23)+($D23+$E23)*1000,($D23+$E23))&lt;Setup!$B$11,"D","N"),IF(AND(Setup!$B$9="Take from R&amp;R",OR(MOD(BD$7-(Setup!$B$6+$F23)+($D23+$E23)*1000,($D23+$E23))=$D23,MOD(BD$7-(Setup!$B$6+$F23)+($D23+$E23)*1000,($D23+$E23))=($D23+$E23)-1)),"T","R"))))</f>
      </c>
      <c r="BE23" s="24">
        <f>IF($A23="","",IF(AND(Setup!$B$9="Mark as travel",OR(MOD(BE$7-(Setup!$B$6+$F23)+($D23+$E23)*1000,($D23+$E23))=0,MOD(BE$7-(Setup!$B$6+$F23)+($D23+$E23)*1000,($D23+$E23))=$D23-1)),"T",IF(MOD(BE$7-(Setup!$B$6+$F23)+($D23+$E23)*1000,($D23+$E23))&lt;$D23,IF(MOD(BE$7-(Setup!$B$6+$F23)+($D23+$E23)*1000,($D23+$E23))&lt;Setup!$B$11,"D","N"),IF(AND(Setup!$B$9="Take from R&amp;R",OR(MOD(BE$7-(Setup!$B$6+$F23)+($D23+$E23)*1000,($D23+$E23))=$D23,MOD(BE$7-(Setup!$B$6+$F23)+($D23+$E23)*1000,($D23+$E23))=($D23+$E23)-1)),"T","R"))))</f>
      </c>
      <c r="BF23" s="24">
        <f>IF($A23="","",IF(AND(Setup!$B$9="Mark as travel",OR(MOD(BF$7-(Setup!$B$6+$F23)+($D23+$E23)*1000,($D23+$E23))=0,MOD(BF$7-(Setup!$B$6+$F23)+($D23+$E23)*1000,($D23+$E23))=$D23-1)),"T",IF(MOD(BF$7-(Setup!$B$6+$F23)+($D23+$E23)*1000,($D23+$E23))&lt;$D23,IF(MOD(BF$7-(Setup!$B$6+$F23)+($D23+$E23)*1000,($D23+$E23))&lt;Setup!$B$11,"D","N"),IF(AND(Setup!$B$9="Take from R&amp;R",OR(MOD(BF$7-(Setup!$B$6+$F23)+($D23+$E23)*1000,($D23+$E23))=$D23,MOD(BF$7-(Setup!$B$6+$F23)+($D23+$E23)*1000,($D23+$E23))=($D23+$E23)-1)),"T","R"))))</f>
      </c>
      <c r="BG23" s="24">
        <f>IF($A23="","",IF(AND(Setup!$B$9="Mark as travel",OR(MOD(BG$7-(Setup!$B$6+$F23)+($D23+$E23)*1000,($D23+$E23))=0,MOD(BG$7-(Setup!$B$6+$F23)+($D23+$E23)*1000,($D23+$E23))=$D23-1)),"T",IF(MOD(BG$7-(Setup!$B$6+$F23)+($D23+$E23)*1000,($D23+$E23))&lt;$D23,IF(MOD(BG$7-(Setup!$B$6+$F23)+($D23+$E23)*1000,($D23+$E23))&lt;Setup!$B$11,"D","N"),IF(AND(Setup!$B$9="Take from R&amp;R",OR(MOD(BG$7-(Setup!$B$6+$F23)+($D23+$E23)*1000,($D23+$E23))=$D23,MOD(BG$7-(Setup!$B$6+$F23)+($D23+$E23)*1000,($D23+$E23))=($D23+$E23)-1)),"T","R"))))</f>
      </c>
      <c r="BH23" s="24">
        <f>IF($A23="","",IF(AND(Setup!$B$9="Mark as travel",OR(MOD(BH$7-(Setup!$B$6+$F23)+($D23+$E23)*1000,($D23+$E23))=0,MOD(BH$7-(Setup!$B$6+$F23)+($D23+$E23)*1000,($D23+$E23))=$D23-1)),"T",IF(MOD(BH$7-(Setup!$B$6+$F23)+($D23+$E23)*1000,($D23+$E23))&lt;$D23,IF(MOD(BH$7-(Setup!$B$6+$F23)+($D23+$E23)*1000,($D23+$E23))&lt;Setup!$B$11,"D","N"),IF(AND(Setup!$B$9="Take from R&amp;R",OR(MOD(BH$7-(Setup!$B$6+$F23)+($D23+$E23)*1000,($D23+$E23))=$D23,MOD(BH$7-(Setup!$B$6+$F23)+($D23+$E23)*1000,($D23+$E23))=($D23+$E23)-1)),"T","R"))))</f>
      </c>
      <c r="BI23" s="24">
        <f>IF($A23="","",IF(AND(Setup!$B$9="Mark as travel",OR(MOD(BI$7-(Setup!$B$6+$F23)+($D23+$E23)*1000,($D23+$E23))=0,MOD(BI$7-(Setup!$B$6+$F23)+($D23+$E23)*1000,($D23+$E23))=$D23-1)),"T",IF(MOD(BI$7-(Setup!$B$6+$F23)+($D23+$E23)*1000,($D23+$E23))&lt;$D23,IF(MOD(BI$7-(Setup!$B$6+$F23)+($D23+$E23)*1000,($D23+$E23))&lt;Setup!$B$11,"D","N"),IF(AND(Setup!$B$9="Take from R&amp;R",OR(MOD(BI$7-(Setup!$B$6+$F23)+($D23+$E23)*1000,($D23+$E23))=$D23,MOD(BI$7-(Setup!$B$6+$F23)+($D23+$E23)*1000,($D23+$E23))=($D23+$E23)-1)),"T","R"))))</f>
      </c>
      <c r="BJ23" s="24">
        <f>IF($A23="","",IF(AND(Setup!$B$9="Mark as travel",OR(MOD(BJ$7-(Setup!$B$6+$F23)+($D23+$E23)*1000,($D23+$E23))=0,MOD(BJ$7-(Setup!$B$6+$F23)+($D23+$E23)*1000,($D23+$E23))=$D23-1)),"T",IF(MOD(BJ$7-(Setup!$B$6+$F23)+($D23+$E23)*1000,($D23+$E23))&lt;$D23,IF(MOD(BJ$7-(Setup!$B$6+$F23)+($D23+$E23)*1000,($D23+$E23))&lt;Setup!$B$11,"D","N"),IF(AND(Setup!$B$9="Take from R&amp;R",OR(MOD(BJ$7-(Setup!$B$6+$F23)+($D23+$E23)*1000,($D23+$E23))=$D23,MOD(BJ$7-(Setup!$B$6+$F23)+($D23+$E23)*1000,($D23+$E23))=($D23+$E23)-1)),"T","R"))))</f>
      </c>
    </row>
    <row r="24" spans="1:62" x14ac:dyDescent="0.25">
      <c r="A24" s="31"/>
      <c r="B24" s="31"/>
      <c r="C24" s="31"/>
      <c r="D24" s="14">
        <f>IF($A24="","",IF(OR($C24="",$C24="Same as Setup"),Setup!$B$15,INDEX(Setup!$B$21:$B$29,MATCH($C24,Setup!$A$21:$A$29,0))))</f>
      </c>
      <c r="E24" s="14">
        <f>IF($A24="","",IF(OR($C24="",$C24="Same as Setup"),Setup!$B$16,INDEX(Setup!$C$21:$C$29,MATCH($C24,Setup!$A$21:$A$29,0))))</f>
      </c>
      <c r="F24" s="5"/>
      <c r="G24" s="24">
        <f>IF($A24="","",IF(AND(Setup!$B$9="Mark as travel",OR(MOD(G$7-(Setup!$B$6+$F24)+($D24+$E24)*1000,($D24+$E24))=0,MOD(G$7-(Setup!$B$6+$F24)+($D24+$E24)*1000,($D24+$E24))=$D24-1)),"T",IF(MOD(G$7-(Setup!$B$6+$F24)+($D24+$E24)*1000,($D24+$E24))&lt;$D24,IF(MOD(G$7-(Setup!$B$6+$F24)+($D24+$E24)*1000,($D24+$E24))&lt;Setup!$B$11,"D","N"),IF(AND(Setup!$B$9="Take from R&amp;R",OR(MOD(G$7-(Setup!$B$6+$F24)+($D24+$E24)*1000,($D24+$E24))=$D24,MOD(G$7-(Setup!$B$6+$F24)+($D24+$E24)*1000,($D24+$E24))=($D24+$E24)-1)),"T","R"))))</f>
      </c>
      <c r="H24" s="24">
        <f>IF($A24="","",IF(AND(Setup!$B$9="Mark as travel",OR(MOD(H$7-(Setup!$B$6+$F24)+($D24+$E24)*1000,($D24+$E24))=0,MOD(H$7-(Setup!$B$6+$F24)+($D24+$E24)*1000,($D24+$E24))=$D24-1)),"T",IF(MOD(H$7-(Setup!$B$6+$F24)+($D24+$E24)*1000,($D24+$E24))&lt;$D24,IF(MOD(H$7-(Setup!$B$6+$F24)+($D24+$E24)*1000,($D24+$E24))&lt;Setup!$B$11,"D","N"),IF(AND(Setup!$B$9="Take from R&amp;R",OR(MOD(H$7-(Setup!$B$6+$F24)+($D24+$E24)*1000,($D24+$E24))=$D24,MOD(H$7-(Setup!$B$6+$F24)+($D24+$E24)*1000,($D24+$E24))=($D24+$E24)-1)),"T","R"))))</f>
      </c>
      <c r="I24" s="24">
        <f>IF($A24="","",IF(AND(Setup!$B$9="Mark as travel",OR(MOD(I$7-(Setup!$B$6+$F24)+($D24+$E24)*1000,($D24+$E24))=0,MOD(I$7-(Setup!$B$6+$F24)+($D24+$E24)*1000,($D24+$E24))=$D24-1)),"T",IF(MOD(I$7-(Setup!$B$6+$F24)+($D24+$E24)*1000,($D24+$E24))&lt;$D24,IF(MOD(I$7-(Setup!$B$6+$F24)+($D24+$E24)*1000,($D24+$E24))&lt;Setup!$B$11,"D","N"),IF(AND(Setup!$B$9="Take from R&amp;R",OR(MOD(I$7-(Setup!$B$6+$F24)+($D24+$E24)*1000,($D24+$E24))=$D24,MOD(I$7-(Setup!$B$6+$F24)+($D24+$E24)*1000,($D24+$E24))=($D24+$E24)-1)),"T","R"))))</f>
      </c>
      <c r="J24" s="24">
        <f>IF($A24="","",IF(AND(Setup!$B$9="Mark as travel",OR(MOD(J$7-(Setup!$B$6+$F24)+($D24+$E24)*1000,($D24+$E24))=0,MOD(J$7-(Setup!$B$6+$F24)+($D24+$E24)*1000,($D24+$E24))=$D24-1)),"T",IF(MOD(J$7-(Setup!$B$6+$F24)+($D24+$E24)*1000,($D24+$E24))&lt;$D24,IF(MOD(J$7-(Setup!$B$6+$F24)+($D24+$E24)*1000,($D24+$E24))&lt;Setup!$B$11,"D","N"),IF(AND(Setup!$B$9="Take from R&amp;R",OR(MOD(J$7-(Setup!$B$6+$F24)+($D24+$E24)*1000,($D24+$E24))=$D24,MOD(J$7-(Setup!$B$6+$F24)+($D24+$E24)*1000,($D24+$E24))=($D24+$E24)-1)),"T","R"))))</f>
      </c>
      <c r="K24" s="24">
        <f>IF($A24="","",IF(AND(Setup!$B$9="Mark as travel",OR(MOD(K$7-(Setup!$B$6+$F24)+($D24+$E24)*1000,($D24+$E24))=0,MOD(K$7-(Setup!$B$6+$F24)+($D24+$E24)*1000,($D24+$E24))=$D24-1)),"T",IF(MOD(K$7-(Setup!$B$6+$F24)+($D24+$E24)*1000,($D24+$E24))&lt;$D24,IF(MOD(K$7-(Setup!$B$6+$F24)+($D24+$E24)*1000,($D24+$E24))&lt;Setup!$B$11,"D","N"),IF(AND(Setup!$B$9="Take from R&amp;R",OR(MOD(K$7-(Setup!$B$6+$F24)+($D24+$E24)*1000,($D24+$E24))=$D24,MOD(K$7-(Setup!$B$6+$F24)+($D24+$E24)*1000,($D24+$E24))=($D24+$E24)-1)),"T","R"))))</f>
      </c>
      <c r="L24" s="24">
        <f>IF($A24="","",IF(AND(Setup!$B$9="Mark as travel",OR(MOD(L$7-(Setup!$B$6+$F24)+($D24+$E24)*1000,($D24+$E24))=0,MOD(L$7-(Setup!$B$6+$F24)+($D24+$E24)*1000,($D24+$E24))=$D24-1)),"T",IF(MOD(L$7-(Setup!$B$6+$F24)+($D24+$E24)*1000,($D24+$E24))&lt;$D24,IF(MOD(L$7-(Setup!$B$6+$F24)+($D24+$E24)*1000,($D24+$E24))&lt;Setup!$B$11,"D","N"),IF(AND(Setup!$B$9="Take from R&amp;R",OR(MOD(L$7-(Setup!$B$6+$F24)+($D24+$E24)*1000,($D24+$E24))=$D24,MOD(L$7-(Setup!$B$6+$F24)+($D24+$E24)*1000,($D24+$E24))=($D24+$E24)-1)),"T","R"))))</f>
      </c>
      <c r="M24" s="24">
        <f>IF($A24="","",IF(AND(Setup!$B$9="Mark as travel",OR(MOD(M$7-(Setup!$B$6+$F24)+($D24+$E24)*1000,($D24+$E24))=0,MOD(M$7-(Setup!$B$6+$F24)+($D24+$E24)*1000,($D24+$E24))=$D24-1)),"T",IF(MOD(M$7-(Setup!$B$6+$F24)+($D24+$E24)*1000,($D24+$E24))&lt;$D24,IF(MOD(M$7-(Setup!$B$6+$F24)+($D24+$E24)*1000,($D24+$E24))&lt;Setup!$B$11,"D","N"),IF(AND(Setup!$B$9="Take from R&amp;R",OR(MOD(M$7-(Setup!$B$6+$F24)+($D24+$E24)*1000,($D24+$E24))=$D24,MOD(M$7-(Setup!$B$6+$F24)+($D24+$E24)*1000,($D24+$E24))=($D24+$E24)-1)),"T","R"))))</f>
      </c>
      <c r="N24" s="24">
        <f>IF($A24="","",IF(AND(Setup!$B$9="Mark as travel",OR(MOD(N$7-(Setup!$B$6+$F24)+($D24+$E24)*1000,($D24+$E24))=0,MOD(N$7-(Setup!$B$6+$F24)+($D24+$E24)*1000,($D24+$E24))=$D24-1)),"T",IF(MOD(N$7-(Setup!$B$6+$F24)+($D24+$E24)*1000,($D24+$E24))&lt;$D24,IF(MOD(N$7-(Setup!$B$6+$F24)+($D24+$E24)*1000,($D24+$E24))&lt;Setup!$B$11,"D","N"),IF(AND(Setup!$B$9="Take from R&amp;R",OR(MOD(N$7-(Setup!$B$6+$F24)+($D24+$E24)*1000,($D24+$E24))=$D24,MOD(N$7-(Setup!$B$6+$F24)+($D24+$E24)*1000,($D24+$E24))=($D24+$E24)-1)),"T","R"))))</f>
      </c>
      <c r="O24" s="24">
        <f>IF($A24="","",IF(AND(Setup!$B$9="Mark as travel",OR(MOD(O$7-(Setup!$B$6+$F24)+($D24+$E24)*1000,($D24+$E24))=0,MOD(O$7-(Setup!$B$6+$F24)+($D24+$E24)*1000,($D24+$E24))=$D24-1)),"T",IF(MOD(O$7-(Setup!$B$6+$F24)+($D24+$E24)*1000,($D24+$E24))&lt;$D24,IF(MOD(O$7-(Setup!$B$6+$F24)+($D24+$E24)*1000,($D24+$E24))&lt;Setup!$B$11,"D","N"),IF(AND(Setup!$B$9="Take from R&amp;R",OR(MOD(O$7-(Setup!$B$6+$F24)+($D24+$E24)*1000,($D24+$E24))=$D24,MOD(O$7-(Setup!$B$6+$F24)+($D24+$E24)*1000,($D24+$E24))=($D24+$E24)-1)),"T","R"))))</f>
      </c>
      <c r="P24" s="24">
        <f>IF($A24="","",IF(AND(Setup!$B$9="Mark as travel",OR(MOD(P$7-(Setup!$B$6+$F24)+($D24+$E24)*1000,($D24+$E24))=0,MOD(P$7-(Setup!$B$6+$F24)+($D24+$E24)*1000,($D24+$E24))=$D24-1)),"T",IF(MOD(P$7-(Setup!$B$6+$F24)+($D24+$E24)*1000,($D24+$E24))&lt;$D24,IF(MOD(P$7-(Setup!$B$6+$F24)+($D24+$E24)*1000,($D24+$E24))&lt;Setup!$B$11,"D","N"),IF(AND(Setup!$B$9="Take from R&amp;R",OR(MOD(P$7-(Setup!$B$6+$F24)+($D24+$E24)*1000,($D24+$E24))=$D24,MOD(P$7-(Setup!$B$6+$F24)+($D24+$E24)*1000,($D24+$E24))=($D24+$E24)-1)),"T","R"))))</f>
      </c>
      <c r="Q24" s="24">
        <f>IF($A24="","",IF(AND(Setup!$B$9="Mark as travel",OR(MOD(Q$7-(Setup!$B$6+$F24)+($D24+$E24)*1000,($D24+$E24))=0,MOD(Q$7-(Setup!$B$6+$F24)+($D24+$E24)*1000,($D24+$E24))=$D24-1)),"T",IF(MOD(Q$7-(Setup!$B$6+$F24)+($D24+$E24)*1000,($D24+$E24))&lt;$D24,IF(MOD(Q$7-(Setup!$B$6+$F24)+($D24+$E24)*1000,($D24+$E24))&lt;Setup!$B$11,"D","N"),IF(AND(Setup!$B$9="Take from R&amp;R",OR(MOD(Q$7-(Setup!$B$6+$F24)+($D24+$E24)*1000,($D24+$E24))=$D24,MOD(Q$7-(Setup!$B$6+$F24)+($D24+$E24)*1000,($D24+$E24))=($D24+$E24)-1)),"T","R"))))</f>
      </c>
      <c r="R24" s="24">
        <f>IF($A24="","",IF(AND(Setup!$B$9="Mark as travel",OR(MOD(R$7-(Setup!$B$6+$F24)+($D24+$E24)*1000,($D24+$E24))=0,MOD(R$7-(Setup!$B$6+$F24)+($D24+$E24)*1000,($D24+$E24))=$D24-1)),"T",IF(MOD(R$7-(Setup!$B$6+$F24)+($D24+$E24)*1000,($D24+$E24))&lt;$D24,IF(MOD(R$7-(Setup!$B$6+$F24)+($D24+$E24)*1000,($D24+$E24))&lt;Setup!$B$11,"D","N"),IF(AND(Setup!$B$9="Take from R&amp;R",OR(MOD(R$7-(Setup!$B$6+$F24)+($D24+$E24)*1000,($D24+$E24))=$D24,MOD(R$7-(Setup!$B$6+$F24)+($D24+$E24)*1000,($D24+$E24))=($D24+$E24)-1)),"T","R"))))</f>
      </c>
      <c r="S24" s="24">
        <f>IF($A24="","",IF(AND(Setup!$B$9="Mark as travel",OR(MOD(S$7-(Setup!$B$6+$F24)+($D24+$E24)*1000,($D24+$E24))=0,MOD(S$7-(Setup!$B$6+$F24)+($D24+$E24)*1000,($D24+$E24))=$D24-1)),"T",IF(MOD(S$7-(Setup!$B$6+$F24)+($D24+$E24)*1000,($D24+$E24))&lt;$D24,IF(MOD(S$7-(Setup!$B$6+$F24)+($D24+$E24)*1000,($D24+$E24))&lt;Setup!$B$11,"D","N"),IF(AND(Setup!$B$9="Take from R&amp;R",OR(MOD(S$7-(Setup!$B$6+$F24)+($D24+$E24)*1000,($D24+$E24))=$D24,MOD(S$7-(Setup!$B$6+$F24)+($D24+$E24)*1000,($D24+$E24))=($D24+$E24)-1)),"T","R"))))</f>
      </c>
      <c r="T24" s="24">
        <f>IF($A24="","",IF(AND(Setup!$B$9="Mark as travel",OR(MOD(T$7-(Setup!$B$6+$F24)+($D24+$E24)*1000,($D24+$E24))=0,MOD(T$7-(Setup!$B$6+$F24)+($D24+$E24)*1000,($D24+$E24))=$D24-1)),"T",IF(MOD(T$7-(Setup!$B$6+$F24)+($D24+$E24)*1000,($D24+$E24))&lt;$D24,IF(MOD(T$7-(Setup!$B$6+$F24)+($D24+$E24)*1000,($D24+$E24))&lt;Setup!$B$11,"D","N"),IF(AND(Setup!$B$9="Take from R&amp;R",OR(MOD(T$7-(Setup!$B$6+$F24)+($D24+$E24)*1000,($D24+$E24))=$D24,MOD(T$7-(Setup!$B$6+$F24)+($D24+$E24)*1000,($D24+$E24))=($D24+$E24)-1)),"T","R"))))</f>
      </c>
      <c r="U24" s="24">
        <f>IF($A24="","",IF(AND(Setup!$B$9="Mark as travel",OR(MOD(U$7-(Setup!$B$6+$F24)+($D24+$E24)*1000,($D24+$E24))=0,MOD(U$7-(Setup!$B$6+$F24)+($D24+$E24)*1000,($D24+$E24))=$D24-1)),"T",IF(MOD(U$7-(Setup!$B$6+$F24)+($D24+$E24)*1000,($D24+$E24))&lt;$D24,IF(MOD(U$7-(Setup!$B$6+$F24)+($D24+$E24)*1000,($D24+$E24))&lt;Setup!$B$11,"D","N"),IF(AND(Setup!$B$9="Take from R&amp;R",OR(MOD(U$7-(Setup!$B$6+$F24)+($D24+$E24)*1000,($D24+$E24))=$D24,MOD(U$7-(Setup!$B$6+$F24)+($D24+$E24)*1000,($D24+$E24))=($D24+$E24)-1)),"T","R"))))</f>
      </c>
      <c r="V24" s="24">
        <f>IF($A24="","",IF(AND(Setup!$B$9="Mark as travel",OR(MOD(V$7-(Setup!$B$6+$F24)+($D24+$E24)*1000,($D24+$E24))=0,MOD(V$7-(Setup!$B$6+$F24)+($D24+$E24)*1000,($D24+$E24))=$D24-1)),"T",IF(MOD(V$7-(Setup!$B$6+$F24)+($D24+$E24)*1000,($D24+$E24))&lt;$D24,IF(MOD(V$7-(Setup!$B$6+$F24)+($D24+$E24)*1000,($D24+$E24))&lt;Setup!$B$11,"D","N"),IF(AND(Setup!$B$9="Take from R&amp;R",OR(MOD(V$7-(Setup!$B$6+$F24)+($D24+$E24)*1000,($D24+$E24))=$D24,MOD(V$7-(Setup!$B$6+$F24)+($D24+$E24)*1000,($D24+$E24))=($D24+$E24)-1)),"T","R"))))</f>
      </c>
      <c r="W24" s="24">
        <f>IF($A24="","",IF(AND(Setup!$B$9="Mark as travel",OR(MOD(W$7-(Setup!$B$6+$F24)+($D24+$E24)*1000,($D24+$E24))=0,MOD(W$7-(Setup!$B$6+$F24)+($D24+$E24)*1000,($D24+$E24))=$D24-1)),"T",IF(MOD(W$7-(Setup!$B$6+$F24)+($D24+$E24)*1000,($D24+$E24))&lt;$D24,IF(MOD(W$7-(Setup!$B$6+$F24)+($D24+$E24)*1000,($D24+$E24))&lt;Setup!$B$11,"D","N"),IF(AND(Setup!$B$9="Take from R&amp;R",OR(MOD(W$7-(Setup!$B$6+$F24)+($D24+$E24)*1000,($D24+$E24))=$D24,MOD(W$7-(Setup!$B$6+$F24)+($D24+$E24)*1000,($D24+$E24))=($D24+$E24)-1)),"T","R"))))</f>
      </c>
      <c r="X24" s="24">
        <f>IF($A24="","",IF(AND(Setup!$B$9="Mark as travel",OR(MOD(X$7-(Setup!$B$6+$F24)+($D24+$E24)*1000,($D24+$E24))=0,MOD(X$7-(Setup!$B$6+$F24)+($D24+$E24)*1000,($D24+$E24))=$D24-1)),"T",IF(MOD(X$7-(Setup!$B$6+$F24)+($D24+$E24)*1000,($D24+$E24))&lt;$D24,IF(MOD(X$7-(Setup!$B$6+$F24)+($D24+$E24)*1000,($D24+$E24))&lt;Setup!$B$11,"D","N"),IF(AND(Setup!$B$9="Take from R&amp;R",OR(MOD(X$7-(Setup!$B$6+$F24)+($D24+$E24)*1000,($D24+$E24))=$D24,MOD(X$7-(Setup!$B$6+$F24)+($D24+$E24)*1000,($D24+$E24))=($D24+$E24)-1)),"T","R"))))</f>
      </c>
      <c r="Y24" s="24">
        <f>IF($A24="","",IF(AND(Setup!$B$9="Mark as travel",OR(MOD(Y$7-(Setup!$B$6+$F24)+($D24+$E24)*1000,($D24+$E24))=0,MOD(Y$7-(Setup!$B$6+$F24)+($D24+$E24)*1000,($D24+$E24))=$D24-1)),"T",IF(MOD(Y$7-(Setup!$B$6+$F24)+($D24+$E24)*1000,($D24+$E24))&lt;$D24,IF(MOD(Y$7-(Setup!$B$6+$F24)+($D24+$E24)*1000,($D24+$E24))&lt;Setup!$B$11,"D","N"),IF(AND(Setup!$B$9="Take from R&amp;R",OR(MOD(Y$7-(Setup!$B$6+$F24)+($D24+$E24)*1000,($D24+$E24))=$D24,MOD(Y$7-(Setup!$B$6+$F24)+($D24+$E24)*1000,($D24+$E24))=($D24+$E24)-1)),"T","R"))))</f>
      </c>
      <c r="Z24" s="24">
        <f>IF($A24="","",IF(AND(Setup!$B$9="Mark as travel",OR(MOD(Z$7-(Setup!$B$6+$F24)+($D24+$E24)*1000,($D24+$E24))=0,MOD(Z$7-(Setup!$B$6+$F24)+($D24+$E24)*1000,($D24+$E24))=$D24-1)),"T",IF(MOD(Z$7-(Setup!$B$6+$F24)+($D24+$E24)*1000,($D24+$E24))&lt;$D24,IF(MOD(Z$7-(Setup!$B$6+$F24)+($D24+$E24)*1000,($D24+$E24))&lt;Setup!$B$11,"D","N"),IF(AND(Setup!$B$9="Take from R&amp;R",OR(MOD(Z$7-(Setup!$B$6+$F24)+($D24+$E24)*1000,($D24+$E24))=$D24,MOD(Z$7-(Setup!$B$6+$F24)+($D24+$E24)*1000,($D24+$E24))=($D24+$E24)-1)),"T","R"))))</f>
      </c>
      <c r="AA24" s="24">
        <f>IF($A24="","",IF(AND(Setup!$B$9="Mark as travel",OR(MOD(AA$7-(Setup!$B$6+$F24)+($D24+$E24)*1000,($D24+$E24))=0,MOD(AA$7-(Setup!$B$6+$F24)+($D24+$E24)*1000,($D24+$E24))=$D24-1)),"T",IF(MOD(AA$7-(Setup!$B$6+$F24)+($D24+$E24)*1000,($D24+$E24))&lt;$D24,IF(MOD(AA$7-(Setup!$B$6+$F24)+($D24+$E24)*1000,($D24+$E24))&lt;Setup!$B$11,"D","N"),IF(AND(Setup!$B$9="Take from R&amp;R",OR(MOD(AA$7-(Setup!$B$6+$F24)+($D24+$E24)*1000,($D24+$E24))=$D24,MOD(AA$7-(Setup!$B$6+$F24)+($D24+$E24)*1000,($D24+$E24))=($D24+$E24)-1)),"T","R"))))</f>
      </c>
      <c r="AB24" s="24">
        <f>IF($A24="","",IF(AND(Setup!$B$9="Mark as travel",OR(MOD(AB$7-(Setup!$B$6+$F24)+($D24+$E24)*1000,($D24+$E24))=0,MOD(AB$7-(Setup!$B$6+$F24)+($D24+$E24)*1000,($D24+$E24))=$D24-1)),"T",IF(MOD(AB$7-(Setup!$B$6+$F24)+($D24+$E24)*1000,($D24+$E24))&lt;$D24,IF(MOD(AB$7-(Setup!$B$6+$F24)+($D24+$E24)*1000,($D24+$E24))&lt;Setup!$B$11,"D","N"),IF(AND(Setup!$B$9="Take from R&amp;R",OR(MOD(AB$7-(Setup!$B$6+$F24)+($D24+$E24)*1000,($D24+$E24))=$D24,MOD(AB$7-(Setup!$B$6+$F24)+($D24+$E24)*1000,($D24+$E24))=($D24+$E24)-1)),"T","R"))))</f>
      </c>
      <c r="AC24" s="24">
        <f>IF($A24="","",IF(AND(Setup!$B$9="Mark as travel",OR(MOD(AC$7-(Setup!$B$6+$F24)+($D24+$E24)*1000,($D24+$E24))=0,MOD(AC$7-(Setup!$B$6+$F24)+($D24+$E24)*1000,($D24+$E24))=$D24-1)),"T",IF(MOD(AC$7-(Setup!$B$6+$F24)+($D24+$E24)*1000,($D24+$E24))&lt;$D24,IF(MOD(AC$7-(Setup!$B$6+$F24)+($D24+$E24)*1000,($D24+$E24))&lt;Setup!$B$11,"D","N"),IF(AND(Setup!$B$9="Take from R&amp;R",OR(MOD(AC$7-(Setup!$B$6+$F24)+($D24+$E24)*1000,($D24+$E24))=$D24,MOD(AC$7-(Setup!$B$6+$F24)+($D24+$E24)*1000,($D24+$E24))=($D24+$E24)-1)),"T","R"))))</f>
      </c>
      <c r="AD24" s="24">
        <f>IF($A24="","",IF(AND(Setup!$B$9="Mark as travel",OR(MOD(AD$7-(Setup!$B$6+$F24)+($D24+$E24)*1000,($D24+$E24))=0,MOD(AD$7-(Setup!$B$6+$F24)+($D24+$E24)*1000,($D24+$E24))=$D24-1)),"T",IF(MOD(AD$7-(Setup!$B$6+$F24)+($D24+$E24)*1000,($D24+$E24))&lt;$D24,IF(MOD(AD$7-(Setup!$B$6+$F24)+($D24+$E24)*1000,($D24+$E24))&lt;Setup!$B$11,"D","N"),IF(AND(Setup!$B$9="Take from R&amp;R",OR(MOD(AD$7-(Setup!$B$6+$F24)+($D24+$E24)*1000,($D24+$E24))=$D24,MOD(AD$7-(Setup!$B$6+$F24)+($D24+$E24)*1000,($D24+$E24))=($D24+$E24)-1)),"T","R"))))</f>
      </c>
      <c r="AE24" s="24">
        <f>IF($A24="","",IF(AND(Setup!$B$9="Mark as travel",OR(MOD(AE$7-(Setup!$B$6+$F24)+($D24+$E24)*1000,($D24+$E24))=0,MOD(AE$7-(Setup!$B$6+$F24)+($D24+$E24)*1000,($D24+$E24))=$D24-1)),"T",IF(MOD(AE$7-(Setup!$B$6+$F24)+($D24+$E24)*1000,($D24+$E24))&lt;$D24,IF(MOD(AE$7-(Setup!$B$6+$F24)+($D24+$E24)*1000,($D24+$E24))&lt;Setup!$B$11,"D","N"),IF(AND(Setup!$B$9="Take from R&amp;R",OR(MOD(AE$7-(Setup!$B$6+$F24)+($D24+$E24)*1000,($D24+$E24))=$D24,MOD(AE$7-(Setup!$B$6+$F24)+($D24+$E24)*1000,($D24+$E24))=($D24+$E24)-1)),"T","R"))))</f>
      </c>
      <c r="AF24" s="24">
        <f>IF($A24="","",IF(AND(Setup!$B$9="Mark as travel",OR(MOD(AF$7-(Setup!$B$6+$F24)+($D24+$E24)*1000,($D24+$E24))=0,MOD(AF$7-(Setup!$B$6+$F24)+($D24+$E24)*1000,($D24+$E24))=$D24-1)),"T",IF(MOD(AF$7-(Setup!$B$6+$F24)+($D24+$E24)*1000,($D24+$E24))&lt;$D24,IF(MOD(AF$7-(Setup!$B$6+$F24)+($D24+$E24)*1000,($D24+$E24))&lt;Setup!$B$11,"D","N"),IF(AND(Setup!$B$9="Take from R&amp;R",OR(MOD(AF$7-(Setup!$B$6+$F24)+($D24+$E24)*1000,($D24+$E24))=$D24,MOD(AF$7-(Setup!$B$6+$F24)+($D24+$E24)*1000,($D24+$E24))=($D24+$E24)-1)),"T","R"))))</f>
      </c>
      <c r="AG24" s="24">
        <f>IF($A24="","",IF(AND(Setup!$B$9="Mark as travel",OR(MOD(AG$7-(Setup!$B$6+$F24)+($D24+$E24)*1000,($D24+$E24))=0,MOD(AG$7-(Setup!$B$6+$F24)+($D24+$E24)*1000,($D24+$E24))=$D24-1)),"T",IF(MOD(AG$7-(Setup!$B$6+$F24)+($D24+$E24)*1000,($D24+$E24))&lt;$D24,IF(MOD(AG$7-(Setup!$B$6+$F24)+($D24+$E24)*1000,($D24+$E24))&lt;Setup!$B$11,"D","N"),IF(AND(Setup!$B$9="Take from R&amp;R",OR(MOD(AG$7-(Setup!$B$6+$F24)+($D24+$E24)*1000,($D24+$E24))=$D24,MOD(AG$7-(Setup!$B$6+$F24)+($D24+$E24)*1000,($D24+$E24))=($D24+$E24)-1)),"T","R"))))</f>
      </c>
      <c r="AH24" s="24">
        <f>IF($A24="","",IF(AND(Setup!$B$9="Mark as travel",OR(MOD(AH$7-(Setup!$B$6+$F24)+($D24+$E24)*1000,($D24+$E24))=0,MOD(AH$7-(Setup!$B$6+$F24)+($D24+$E24)*1000,($D24+$E24))=$D24-1)),"T",IF(MOD(AH$7-(Setup!$B$6+$F24)+($D24+$E24)*1000,($D24+$E24))&lt;$D24,IF(MOD(AH$7-(Setup!$B$6+$F24)+($D24+$E24)*1000,($D24+$E24))&lt;Setup!$B$11,"D","N"),IF(AND(Setup!$B$9="Take from R&amp;R",OR(MOD(AH$7-(Setup!$B$6+$F24)+($D24+$E24)*1000,($D24+$E24))=$D24,MOD(AH$7-(Setup!$B$6+$F24)+($D24+$E24)*1000,($D24+$E24))=($D24+$E24)-1)),"T","R"))))</f>
      </c>
      <c r="AI24" s="24">
        <f>IF($A24="","",IF(AND(Setup!$B$9="Mark as travel",OR(MOD(AI$7-(Setup!$B$6+$F24)+($D24+$E24)*1000,($D24+$E24))=0,MOD(AI$7-(Setup!$B$6+$F24)+($D24+$E24)*1000,($D24+$E24))=$D24-1)),"T",IF(MOD(AI$7-(Setup!$B$6+$F24)+($D24+$E24)*1000,($D24+$E24))&lt;$D24,IF(MOD(AI$7-(Setup!$B$6+$F24)+($D24+$E24)*1000,($D24+$E24))&lt;Setup!$B$11,"D","N"),IF(AND(Setup!$B$9="Take from R&amp;R",OR(MOD(AI$7-(Setup!$B$6+$F24)+($D24+$E24)*1000,($D24+$E24))=$D24,MOD(AI$7-(Setup!$B$6+$F24)+($D24+$E24)*1000,($D24+$E24))=($D24+$E24)-1)),"T","R"))))</f>
      </c>
      <c r="AJ24" s="24">
        <f>IF($A24="","",IF(AND(Setup!$B$9="Mark as travel",OR(MOD(AJ$7-(Setup!$B$6+$F24)+($D24+$E24)*1000,($D24+$E24))=0,MOD(AJ$7-(Setup!$B$6+$F24)+($D24+$E24)*1000,($D24+$E24))=$D24-1)),"T",IF(MOD(AJ$7-(Setup!$B$6+$F24)+($D24+$E24)*1000,($D24+$E24))&lt;$D24,IF(MOD(AJ$7-(Setup!$B$6+$F24)+($D24+$E24)*1000,($D24+$E24))&lt;Setup!$B$11,"D","N"),IF(AND(Setup!$B$9="Take from R&amp;R",OR(MOD(AJ$7-(Setup!$B$6+$F24)+($D24+$E24)*1000,($D24+$E24))=$D24,MOD(AJ$7-(Setup!$B$6+$F24)+($D24+$E24)*1000,($D24+$E24))=($D24+$E24)-1)),"T","R"))))</f>
      </c>
      <c r="AK24" s="24">
        <f>IF($A24="","",IF(AND(Setup!$B$9="Mark as travel",OR(MOD(AK$7-(Setup!$B$6+$F24)+($D24+$E24)*1000,($D24+$E24))=0,MOD(AK$7-(Setup!$B$6+$F24)+($D24+$E24)*1000,($D24+$E24))=$D24-1)),"T",IF(MOD(AK$7-(Setup!$B$6+$F24)+($D24+$E24)*1000,($D24+$E24))&lt;$D24,IF(MOD(AK$7-(Setup!$B$6+$F24)+($D24+$E24)*1000,($D24+$E24))&lt;Setup!$B$11,"D","N"),IF(AND(Setup!$B$9="Take from R&amp;R",OR(MOD(AK$7-(Setup!$B$6+$F24)+($D24+$E24)*1000,($D24+$E24))=$D24,MOD(AK$7-(Setup!$B$6+$F24)+($D24+$E24)*1000,($D24+$E24))=($D24+$E24)-1)),"T","R"))))</f>
      </c>
      <c r="AL24" s="24">
        <f>IF($A24="","",IF(AND(Setup!$B$9="Mark as travel",OR(MOD(AL$7-(Setup!$B$6+$F24)+($D24+$E24)*1000,($D24+$E24))=0,MOD(AL$7-(Setup!$B$6+$F24)+($D24+$E24)*1000,($D24+$E24))=$D24-1)),"T",IF(MOD(AL$7-(Setup!$B$6+$F24)+($D24+$E24)*1000,($D24+$E24))&lt;$D24,IF(MOD(AL$7-(Setup!$B$6+$F24)+($D24+$E24)*1000,($D24+$E24))&lt;Setup!$B$11,"D","N"),IF(AND(Setup!$B$9="Take from R&amp;R",OR(MOD(AL$7-(Setup!$B$6+$F24)+($D24+$E24)*1000,($D24+$E24))=$D24,MOD(AL$7-(Setup!$B$6+$F24)+($D24+$E24)*1000,($D24+$E24))=($D24+$E24)-1)),"T","R"))))</f>
      </c>
      <c r="AM24" s="24">
        <f>IF($A24="","",IF(AND(Setup!$B$9="Mark as travel",OR(MOD(AM$7-(Setup!$B$6+$F24)+($D24+$E24)*1000,($D24+$E24))=0,MOD(AM$7-(Setup!$B$6+$F24)+($D24+$E24)*1000,($D24+$E24))=$D24-1)),"T",IF(MOD(AM$7-(Setup!$B$6+$F24)+($D24+$E24)*1000,($D24+$E24))&lt;$D24,IF(MOD(AM$7-(Setup!$B$6+$F24)+($D24+$E24)*1000,($D24+$E24))&lt;Setup!$B$11,"D","N"),IF(AND(Setup!$B$9="Take from R&amp;R",OR(MOD(AM$7-(Setup!$B$6+$F24)+($D24+$E24)*1000,($D24+$E24))=$D24,MOD(AM$7-(Setup!$B$6+$F24)+($D24+$E24)*1000,($D24+$E24))=($D24+$E24)-1)),"T","R"))))</f>
      </c>
      <c r="AN24" s="24">
        <f>IF($A24="","",IF(AND(Setup!$B$9="Mark as travel",OR(MOD(AN$7-(Setup!$B$6+$F24)+($D24+$E24)*1000,($D24+$E24))=0,MOD(AN$7-(Setup!$B$6+$F24)+($D24+$E24)*1000,($D24+$E24))=$D24-1)),"T",IF(MOD(AN$7-(Setup!$B$6+$F24)+($D24+$E24)*1000,($D24+$E24))&lt;$D24,IF(MOD(AN$7-(Setup!$B$6+$F24)+($D24+$E24)*1000,($D24+$E24))&lt;Setup!$B$11,"D","N"),IF(AND(Setup!$B$9="Take from R&amp;R",OR(MOD(AN$7-(Setup!$B$6+$F24)+($D24+$E24)*1000,($D24+$E24))=$D24,MOD(AN$7-(Setup!$B$6+$F24)+($D24+$E24)*1000,($D24+$E24))=($D24+$E24)-1)),"T","R"))))</f>
      </c>
      <c r="AO24" s="24">
        <f>IF($A24="","",IF(AND(Setup!$B$9="Mark as travel",OR(MOD(AO$7-(Setup!$B$6+$F24)+($D24+$E24)*1000,($D24+$E24))=0,MOD(AO$7-(Setup!$B$6+$F24)+($D24+$E24)*1000,($D24+$E24))=$D24-1)),"T",IF(MOD(AO$7-(Setup!$B$6+$F24)+($D24+$E24)*1000,($D24+$E24))&lt;$D24,IF(MOD(AO$7-(Setup!$B$6+$F24)+($D24+$E24)*1000,($D24+$E24))&lt;Setup!$B$11,"D","N"),IF(AND(Setup!$B$9="Take from R&amp;R",OR(MOD(AO$7-(Setup!$B$6+$F24)+($D24+$E24)*1000,($D24+$E24))=$D24,MOD(AO$7-(Setup!$B$6+$F24)+($D24+$E24)*1000,($D24+$E24))=($D24+$E24)-1)),"T","R"))))</f>
      </c>
      <c r="AP24" s="24">
        <f>IF($A24="","",IF(AND(Setup!$B$9="Mark as travel",OR(MOD(AP$7-(Setup!$B$6+$F24)+($D24+$E24)*1000,($D24+$E24))=0,MOD(AP$7-(Setup!$B$6+$F24)+($D24+$E24)*1000,($D24+$E24))=$D24-1)),"T",IF(MOD(AP$7-(Setup!$B$6+$F24)+($D24+$E24)*1000,($D24+$E24))&lt;$D24,IF(MOD(AP$7-(Setup!$B$6+$F24)+($D24+$E24)*1000,($D24+$E24))&lt;Setup!$B$11,"D","N"),IF(AND(Setup!$B$9="Take from R&amp;R",OR(MOD(AP$7-(Setup!$B$6+$F24)+($D24+$E24)*1000,($D24+$E24))=$D24,MOD(AP$7-(Setup!$B$6+$F24)+($D24+$E24)*1000,($D24+$E24))=($D24+$E24)-1)),"T","R"))))</f>
      </c>
      <c r="AQ24" s="24">
        <f>IF($A24="","",IF(AND(Setup!$B$9="Mark as travel",OR(MOD(AQ$7-(Setup!$B$6+$F24)+($D24+$E24)*1000,($D24+$E24))=0,MOD(AQ$7-(Setup!$B$6+$F24)+($D24+$E24)*1000,($D24+$E24))=$D24-1)),"T",IF(MOD(AQ$7-(Setup!$B$6+$F24)+($D24+$E24)*1000,($D24+$E24))&lt;$D24,IF(MOD(AQ$7-(Setup!$B$6+$F24)+($D24+$E24)*1000,($D24+$E24))&lt;Setup!$B$11,"D","N"),IF(AND(Setup!$B$9="Take from R&amp;R",OR(MOD(AQ$7-(Setup!$B$6+$F24)+($D24+$E24)*1000,($D24+$E24))=$D24,MOD(AQ$7-(Setup!$B$6+$F24)+($D24+$E24)*1000,($D24+$E24))=($D24+$E24)-1)),"T","R"))))</f>
      </c>
      <c r="AR24" s="24">
        <f>IF($A24="","",IF(AND(Setup!$B$9="Mark as travel",OR(MOD(AR$7-(Setup!$B$6+$F24)+($D24+$E24)*1000,($D24+$E24))=0,MOD(AR$7-(Setup!$B$6+$F24)+($D24+$E24)*1000,($D24+$E24))=$D24-1)),"T",IF(MOD(AR$7-(Setup!$B$6+$F24)+($D24+$E24)*1000,($D24+$E24))&lt;$D24,IF(MOD(AR$7-(Setup!$B$6+$F24)+($D24+$E24)*1000,($D24+$E24))&lt;Setup!$B$11,"D","N"),IF(AND(Setup!$B$9="Take from R&amp;R",OR(MOD(AR$7-(Setup!$B$6+$F24)+($D24+$E24)*1000,($D24+$E24))=$D24,MOD(AR$7-(Setup!$B$6+$F24)+($D24+$E24)*1000,($D24+$E24))=($D24+$E24)-1)),"T","R"))))</f>
      </c>
      <c r="AS24" s="24">
        <f>IF($A24="","",IF(AND(Setup!$B$9="Mark as travel",OR(MOD(AS$7-(Setup!$B$6+$F24)+($D24+$E24)*1000,($D24+$E24))=0,MOD(AS$7-(Setup!$B$6+$F24)+($D24+$E24)*1000,($D24+$E24))=$D24-1)),"T",IF(MOD(AS$7-(Setup!$B$6+$F24)+($D24+$E24)*1000,($D24+$E24))&lt;$D24,IF(MOD(AS$7-(Setup!$B$6+$F24)+($D24+$E24)*1000,($D24+$E24))&lt;Setup!$B$11,"D","N"),IF(AND(Setup!$B$9="Take from R&amp;R",OR(MOD(AS$7-(Setup!$B$6+$F24)+($D24+$E24)*1000,($D24+$E24))=$D24,MOD(AS$7-(Setup!$B$6+$F24)+($D24+$E24)*1000,($D24+$E24))=($D24+$E24)-1)),"T","R"))))</f>
      </c>
      <c r="AT24" s="24">
        <f>IF($A24="","",IF(AND(Setup!$B$9="Mark as travel",OR(MOD(AT$7-(Setup!$B$6+$F24)+($D24+$E24)*1000,($D24+$E24))=0,MOD(AT$7-(Setup!$B$6+$F24)+($D24+$E24)*1000,($D24+$E24))=$D24-1)),"T",IF(MOD(AT$7-(Setup!$B$6+$F24)+($D24+$E24)*1000,($D24+$E24))&lt;$D24,IF(MOD(AT$7-(Setup!$B$6+$F24)+($D24+$E24)*1000,($D24+$E24))&lt;Setup!$B$11,"D","N"),IF(AND(Setup!$B$9="Take from R&amp;R",OR(MOD(AT$7-(Setup!$B$6+$F24)+($D24+$E24)*1000,($D24+$E24))=$D24,MOD(AT$7-(Setup!$B$6+$F24)+($D24+$E24)*1000,($D24+$E24))=($D24+$E24)-1)),"T","R"))))</f>
      </c>
      <c r="AU24" s="24">
        <f>IF($A24="","",IF(AND(Setup!$B$9="Mark as travel",OR(MOD(AU$7-(Setup!$B$6+$F24)+($D24+$E24)*1000,($D24+$E24))=0,MOD(AU$7-(Setup!$B$6+$F24)+($D24+$E24)*1000,($D24+$E24))=$D24-1)),"T",IF(MOD(AU$7-(Setup!$B$6+$F24)+($D24+$E24)*1000,($D24+$E24))&lt;$D24,IF(MOD(AU$7-(Setup!$B$6+$F24)+($D24+$E24)*1000,($D24+$E24))&lt;Setup!$B$11,"D","N"),IF(AND(Setup!$B$9="Take from R&amp;R",OR(MOD(AU$7-(Setup!$B$6+$F24)+($D24+$E24)*1000,($D24+$E24))=$D24,MOD(AU$7-(Setup!$B$6+$F24)+($D24+$E24)*1000,($D24+$E24))=($D24+$E24)-1)),"T","R"))))</f>
      </c>
      <c r="AV24" s="24">
        <f>IF($A24="","",IF(AND(Setup!$B$9="Mark as travel",OR(MOD(AV$7-(Setup!$B$6+$F24)+($D24+$E24)*1000,($D24+$E24))=0,MOD(AV$7-(Setup!$B$6+$F24)+($D24+$E24)*1000,($D24+$E24))=$D24-1)),"T",IF(MOD(AV$7-(Setup!$B$6+$F24)+($D24+$E24)*1000,($D24+$E24))&lt;$D24,IF(MOD(AV$7-(Setup!$B$6+$F24)+($D24+$E24)*1000,($D24+$E24))&lt;Setup!$B$11,"D","N"),IF(AND(Setup!$B$9="Take from R&amp;R",OR(MOD(AV$7-(Setup!$B$6+$F24)+($D24+$E24)*1000,($D24+$E24))=$D24,MOD(AV$7-(Setup!$B$6+$F24)+($D24+$E24)*1000,($D24+$E24))=($D24+$E24)-1)),"T","R"))))</f>
      </c>
      <c r="AW24" s="24">
        <f>IF($A24="","",IF(AND(Setup!$B$9="Mark as travel",OR(MOD(AW$7-(Setup!$B$6+$F24)+($D24+$E24)*1000,($D24+$E24))=0,MOD(AW$7-(Setup!$B$6+$F24)+($D24+$E24)*1000,($D24+$E24))=$D24-1)),"T",IF(MOD(AW$7-(Setup!$B$6+$F24)+($D24+$E24)*1000,($D24+$E24))&lt;$D24,IF(MOD(AW$7-(Setup!$B$6+$F24)+($D24+$E24)*1000,($D24+$E24))&lt;Setup!$B$11,"D","N"),IF(AND(Setup!$B$9="Take from R&amp;R",OR(MOD(AW$7-(Setup!$B$6+$F24)+($D24+$E24)*1000,($D24+$E24))=$D24,MOD(AW$7-(Setup!$B$6+$F24)+($D24+$E24)*1000,($D24+$E24))=($D24+$E24)-1)),"T","R"))))</f>
      </c>
      <c r="AX24" s="24">
        <f>IF($A24="","",IF(AND(Setup!$B$9="Mark as travel",OR(MOD(AX$7-(Setup!$B$6+$F24)+($D24+$E24)*1000,($D24+$E24))=0,MOD(AX$7-(Setup!$B$6+$F24)+($D24+$E24)*1000,($D24+$E24))=$D24-1)),"T",IF(MOD(AX$7-(Setup!$B$6+$F24)+($D24+$E24)*1000,($D24+$E24))&lt;$D24,IF(MOD(AX$7-(Setup!$B$6+$F24)+($D24+$E24)*1000,($D24+$E24))&lt;Setup!$B$11,"D","N"),IF(AND(Setup!$B$9="Take from R&amp;R",OR(MOD(AX$7-(Setup!$B$6+$F24)+($D24+$E24)*1000,($D24+$E24))=$D24,MOD(AX$7-(Setup!$B$6+$F24)+($D24+$E24)*1000,($D24+$E24))=($D24+$E24)-1)),"T","R"))))</f>
      </c>
      <c r="AY24" s="24">
        <f>IF($A24="","",IF(AND(Setup!$B$9="Mark as travel",OR(MOD(AY$7-(Setup!$B$6+$F24)+($D24+$E24)*1000,($D24+$E24))=0,MOD(AY$7-(Setup!$B$6+$F24)+($D24+$E24)*1000,($D24+$E24))=$D24-1)),"T",IF(MOD(AY$7-(Setup!$B$6+$F24)+($D24+$E24)*1000,($D24+$E24))&lt;$D24,IF(MOD(AY$7-(Setup!$B$6+$F24)+($D24+$E24)*1000,($D24+$E24))&lt;Setup!$B$11,"D","N"),IF(AND(Setup!$B$9="Take from R&amp;R",OR(MOD(AY$7-(Setup!$B$6+$F24)+($D24+$E24)*1000,($D24+$E24))=$D24,MOD(AY$7-(Setup!$B$6+$F24)+($D24+$E24)*1000,($D24+$E24))=($D24+$E24)-1)),"T","R"))))</f>
      </c>
      <c r="AZ24" s="24">
        <f>IF($A24="","",IF(AND(Setup!$B$9="Mark as travel",OR(MOD(AZ$7-(Setup!$B$6+$F24)+($D24+$E24)*1000,($D24+$E24))=0,MOD(AZ$7-(Setup!$B$6+$F24)+($D24+$E24)*1000,($D24+$E24))=$D24-1)),"T",IF(MOD(AZ$7-(Setup!$B$6+$F24)+($D24+$E24)*1000,($D24+$E24))&lt;$D24,IF(MOD(AZ$7-(Setup!$B$6+$F24)+($D24+$E24)*1000,($D24+$E24))&lt;Setup!$B$11,"D","N"),IF(AND(Setup!$B$9="Take from R&amp;R",OR(MOD(AZ$7-(Setup!$B$6+$F24)+($D24+$E24)*1000,($D24+$E24))=$D24,MOD(AZ$7-(Setup!$B$6+$F24)+($D24+$E24)*1000,($D24+$E24))=($D24+$E24)-1)),"T","R"))))</f>
      </c>
      <c r="BA24" s="24">
        <f>IF($A24="","",IF(AND(Setup!$B$9="Mark as travel",OR(MOD(BA$7-(Setup!$B$6+$F24)+($D24+$E24)*1000,($D24+$E24))=0,MOD(BA$7-(Setup!$B$6+$F24)+($D24+$E24)*1000,($D24+$E24))=$D24-1)),"T",IF(MOD(BA$7-(Setup!$B$6+$F24)+($D24+$E24)*1000,($D24+$E24))&lt;$D24,IF(MOD(BA$7-(Setup!$B$6+$F24)+($D24+$E24)*1000,($D24+$E24))&lt;Setup!$B$11,"D","N"),IF(AND(Setup!$B$9="Take from R&amp;R",OR(MOD(BA$7-(Setup!$B$6+$F24)+($D24+$E24)*1000,($D24+$E24))=$D24,MOD(BA$7-(Setup!$B$6+$F24)+($D24+$E24)*1000,($D24+$E24))=($D24+$E24)-1)),"T","R"))))</f>
      </c>
      <c r="BB24" s="24">
        <f>IF($A24="","",IF(AND(Setup!$B$9="Mark as travel",OR(MOD(BB$7-(Setup!$B$6+$F24)+($D24+$E24)*1000,($D24+$E24))=0,MOD(BB$7-(Setup!$B$6+$F24)+($D24+$E24)*1000,($D24+$E24))=$D24-1)),"T",IF(MOD(BB$7-(Setup!$B$6+$F24)+($D24+$E24)*1000,($D24+$E24))&lt;$D24,IF(MOD(BB$7-(Setup!$B$6+$F24)+($D24+$E24)*1000,($D24+$E24))&lt;Setup!$B$11,"D","N"),IF(AND(Setup!$B$9="Take from R&amp;R",OR(MOD(BB$7-(Setup!$B$6+$F24)+($D24+$E24)*1000,($D24+$E24))=$D24,MOD(BB$7-(Setup!$B$6+$F24)+($D24+$E24)*1000,($D24+$E24))=($D24+$E24)-1)),"T","R"))))</f>
      </c>
      <c r="BC24" s="24">
        <f>IF($A24="","",IF(AND(Setup!$B$9="Mark as travel",OR(MOD(BC$7-(Setup!$B$6+$F24)+($D24+$E24)*1000,($D24+$E24))=0,MOD(BC$7-(Setup!$B$6+$F24)+($D24+$E24)*1000,($D24+$E24))=$D24-1)),"T",IF(MOD(BC$7-(Setup!$B$6+$F24)+($D24+$E24)*1000,($D24+$E24))&lt;$D24,IF(MOD(BC$7-(Setup!$B$6+$F24)+($D24+$E24)*1000,($D24+$E24))&lt;Setup!$B$11,"D","N"),IF(AND(Setup!$B$9="Take from R&amp;R",OR(MOD(BC$7-(Setup!$B$6+$F24)+($D24+$E24)*1000,($D24+$E24))=$D24,MOD(BC$7-(Setup!$B$6+$F24)+($D24+$E24)*1000,($D24+$E24))=($D24+$E24)-1)),"T","R"))))</f>
      </c>
      <c r="BD24" s="24">
        <f>IF($A24="","",IF(AND(Setup!$B$9="Mark as travel",OR(MOD(BD$7-(Setup!$B$6+$F24)+($D24+$E24)*1000,($D24+$E24))=0,MOD(BD$7-(Setup!$B$6+$F24)+($D24+$E24)*1000,($D24+$E24))=$D24-1)),"T",IF(MOD(BD$7-(Setup!$B$6+$F24)+($D24+$E24)*1000,($D24+$E24))&lt;$D24,IF(MOD(BD$7-(Setup!$B$6+$F24)+($D24+$E24)*1000,($D24+$E24))&lt;Setup!$B$11,"D","N"),IF(AND(Setup!$B$9="Take from R&amp;R",OR(MOD(BD$7-(Setup!$B$6+$F24)+($D24+$E24)*1000,($D24+$E24))=$D24,MOD(BD$7-(Setup!$B$6+$F24)+($D24+$E24)*1000,($D24+$E24))=($D24+$E24)-1)),"T","R"))))</f>
      </c>
      <c r="BE24" s="24">
        <f>IF($A24="","",IF(AND(Setup!$B$9="Mark as travel",OR(MOD(BE$7-(Setup!$B$6+$F24)+($D24+$E24)*1000,($D24+$E24))=0,MOD(BE$7-(Setup!$B$6+$F24)+($D24+$E24)*1000,($D24+$E24))=$D24-1)),"T",IF(MOD(BE$7-(Setup!$B$6+$F24)+($D24+$E24)*1000,($D24+$E24))&lt;$D24,IF(MOD(BE$7-(Setup!$B$6+$F24)+($D24+$E24)*1000,($D24+$E24))&lt;Setup!$B$11,"D","N"),IF(AND(Setup!$B$9="Take from R&amp;R",OR(MOD(BE$7-(Setup!$B$6+$F24)+($D24+$E24)*1000,($D24+$E24))=$D24,MOD(BE$7-(Setup!$B$6+$F24)+($D24+$E24)*1000,($D24+$E24))=($D24+$E24)-1)),"T","R"))))</f>
      </c>
      <c r="BF24" s="24">
        <f>IF($A24="","",IF(AND(Setup!$B$9="Mark as travel",OR(MOD(BF$7-(Setup!$B$6+$F24)+($D24+$E24)*1000,($D24+$E24))=0,MOD(BF$7-(Setup!$B$6+$F24)+($D24+$E24)*1000,($D24+$E24))=$D24-1)),"T",IF(MOD(BF$7-(Setup!$B$6+$F24)+($D24+$E24)*1000,($D24+$E24))&lt;$D24,IF(MOD(BF$7-(Setup!$B$6+$F24)+($D24+$E24)*1000,($D24+$E24))&lt;Setup!$B$11,"D","N"),IF(AND(Setup!$B$9="Take from R&amp;R",OR(MOD(BF$7-(Setup!$B$6+$F24)+($D24+$E24)*1000,($D24+$E24))=$D24,MOD(BF$7-(Setup!$B$6+$F24)+($D24+$E24)*1000,($D24+$E24))=($D24+$E24)-1)),"T","R"))))</f>
      </c>
      <c r="BG24" s="24">
        <f>IF($A24="","",IF(AND(Setup!$B$9="Mark as travel",OR(MOD(BG$7-(Setup!$B$6+$F24)+($D24+$E24)*1000,($D24+$E24))=0,MOD(BG$7-(Setup!$B$6+$F24)+($D24+$E24)*1000,($D24+$E24))=$D24-1)),"T",IF(MOD(BG$7-(Setup!$B$6+$F24)+($D24+$E24)*1000,($D24+$E24))&lt;$D24,IF(MOD(BG$7-(Setup!$B$6+$F24)+($D24+$E24)*1000,($D24+$E24))&lt;Setup!$B$11,"D","N"),IF(AND(Setup!$B$9="Take from R&amp;R",OR(MOD(BG$7-(Setup!$B$6+$F24)+($D24+$E24)*1000,($D24+$E24))=$D24,MOD(BG$7-(Setup!$B$6+$F24)+($D24+$E24)*1000,($D24+$E24))=($D24+$E24)-1)),"T","R"))))</f>
      </c>
      <c r="BH24" s="24">
        <f>IF($A24="","",IF(AND(Setup!$B$9="Mark as travel",OR(MOD(BH$7-(Setup!$B$6+$F24)+($D24+$E24)*1000,($D24+$E24))=0,MOD(BH$7-(Setup!$B$6+$F24)+($D24+$E24)*1000,($D24+$E24))=$D24-1)),"T",IF(MOD(BH$7-(Setup!$B$6+$F24)+($D24+$E24)*1000,($D24+$E24))&lt;$D24,IF(MOD(BH$7-(Setup!$B$6+$F24)+($D24+$E24)*1000,($D24+$E24))&lt;Setup!$B$11,"D","N"),IF(AND(Setup!$B$9="Take from R&amp;R",OR(MOD(BH$7-(Setup!$B$6+$F24)+($D24+$E24)*1000,($D24+$E24))=$D24,MOD(BH$7-(Setup!$B$6+$F24)+($D24+$E24)*1000,($D24+$E24))=($D24+$E24)-1)),"T","R"))))</f>
      </c>
      <c r="BI24" s="24">
        <f>IF($A24="","",IF(AND(Setup!$B$9="Mark as travel",OR(MOD(BI$7-(Setup!$B$6+$F24)+($D24+$E24)*1000,($D24+$E24))=0,MOD(BI$7-(Setup!$B$6+$F24)+($D24+$E24)*1000,($D24+$E24))=$D24-1)),"T",IF(MOD(BI$7-(Setup!$B$6+$F24)+($D24+$E24)*1000,($D24+$E24))&lt;$D24,IF(MOD(BI$7-(Setup!$B$6+$F24)+($D24+$E24)*1000,($D24+$E24))&lt;Setup!$B$11,"D","N"),IF(AND(Setup!$B$9="Take from R&amp;R",OR(MOD(BI$7-(Setup!$B$6+$F24)+($D24+$E24)*1000,($D24+$E24))=$D24,MOD(BI$7-(Setup!$B$6+$F24)+($D24+$E24)*1000,($D24+$E24))=($D24+$E24)-1)),"T","R"))))</f>
      </c>
      <c r="BJ24" s="24">
        <f>IF($A24="","",IF(AND(Setup!$B$9="Mark as travel",OR(MOD(BJ$7-(Setup!$B$6+$F24)+($D24+$E24)*1000,($D24+$E24))=0,MOD(BJ$7-(Setup!$B$6+$F24)+($D24+$E24)*1000,($D24+$E24))=$D24-1)),"T",IF(MOD(BJ$7-(Setup!$B$6+$F24)+($D24+$E24)*1000,($D24+$E24))&lt;$D24,IF(MOD(BJ$7-(Setup!$B$6+$F24)+($D24+$E24)*1000,($D24+$E24))&lt;Setup!$B$11,"D","N"),IF(AND(Setup!$B$9="Take from R&amp;R",OR(MOD(BJ$7-(Setup!$B$6+$F24)+($D24+$E24)*1000,($D24+$E24))=$D24,MOD(BJ$7-(Setup!$B$6+$F24)+($D24+$E24)*1000,($D24+$E24))=($D24+$E24)-1)),"T","R"))))</f>
      </c>
    </row>
    <row r="25" spans="1:62" x14ac:dyDescent="0.25">
      <c r="A25" s="31"/>
      <c r="B25" s="31"/>
      <c r="C25" s="31"/>
      <c r="D25" s="16">
        <f>IF($A25="","",IF(OR($C25="",$C25="Same as Setup"),Setup!$B$15,INDEX(Setup!$B$21:$B$29,MATCH($C25,Setup!$A$21:$A$29,0))))</f>
      </c>
      <c r="E25" s="16">
        <f>IF($A25="","",IF(OR($C25="",$C25="Same as Setup"),Setup!$B$16,INDEX(Setup!$C$21:$C$29,MATCH($C25,Setup!$A$21:$A$29,0))))</f>
      </c>
      <c r="F25" s="5"/>
      <c r="G25" s="24">
        <f>IF($A25="","",IF(AND(Setup!$B$9="Mark as travel",OR(MOD(G$7-(Setup!$B$6+$F25)+($D25+$E25)*1000,($D25+$E25))=0,MOD(G$7-(Setup!$B$6+$F25)+($D25+$E25)*1000,($D25+$E25))=$D25-1)),"T",IF(MOD(G$7-(Setup!$B$6+$F25)+($D25+$E25)*1000,($D25+$E25))&lt;$D25,IF(MOD(G$7-(Setup!$B$6+$F25)+($D25+$E25)*1000,($D25+$E25))&lt;Setup!$B$11,"D","N"),IF(AND(Setup!$B$9="Take from R&amp;R",OR(MOD(G$7-(Setup!$B$6+$F25)+($D25+$E25)*1000,($D25+$E25))=$D25,MOD(G$7-(Setup!$B$6+$F25)+($D25+$E25)*1000,($D25+$E25))=($D25+$E25)-1)),"T","R"))))</f>
      </c>
      <c r="H25" s="24">
        <f>IF($A25="","",IF(AND(Setup!$B$9="Mark as travel",OR(MOD(H$7-(Setup!$B$6+$F25)+($D25+$E25)*1000,($D25+$E25))=0,MOD(H$7-(Setup!$B$6+$F25)+($D25+$E25)*1000,($D25+$E25))=$D25-1)),"T",IF(MOD(H$7-(Setup!$B$6+$F25)+($D25+$E25)*1000,($D25+$E25))&lt;$D25,IF(MOD(H$7-(Setup!$B$6+$F25)+($D25+$E25)*1000,($D25+$E25))&lt;Setup!$B$11,"D","N"),IF(AND(Setup!$B$9="Take from R&amp;R",OR(MOD(H$7-(Setup!$B$6+$F25)+($D25+$E25)*1000,($D25+$E25))=$D25,MOD(H$7-(Setup!$B$6+$F25)+($D25+$E25)*1000,($D25+$E25))=($D25+$E25)-1)),"T","R"))))</f>
      </c>
      <c r="I25" s="24">
        <f>IF($A25="","",IF(AND(Setup!$B$9="Mark as travel",OR(MOD(I$7-(Setup!$B$6+$F25)+($D25+$E25)*1000,($D25+$E25))=0,MOD(I$7-(Setup!$B$6+$F25)+($D25+$E25)*1000,($D25+$E25))=$D25-1)),"T",IF(MOD(I$7-(Setup!$B$6+$F25)+($D25+$E25)*1000,($D25+$E25))&lt;$D25,IF(MOD(I$7-(Setup!$B$6+$F25)+($D25+$E25)*1000,($D25+$E25))&lt;Setup!$B$11,"D","N"),IF(AND(Setup!$B$9="Take from R&amp;R",OR(MOD(I$7-(Setup!$B$6+$F25)+($D25+$E25)*1000,($D25+$E25))=$D25,MOD(I$7-(Setup!$B$6+$F25)+($D25+$E25)*1000,($D25+$E25))=($D25+$E25)-1)),"T","R"))))</f>
      </c>
      <c r="J25" s="24">
        <f>IF($A25="","",IF(AND(Setup!$B$9="Mark as travel",OR(MOD(J$7-(Setup!$B$6+$F25)+($D25+$E25)*1000,($D25+$E25))=0,MOD(J$7-(Setup!$B$6+$F25)+($D25+$E25)*1000,($D25+$E25))=$D25-1)),"T",IF(MOD(J$7-(Setup!$B$6+$F25)+($D25+$E25)*1000,($D25+$E25))&lt;$D25,IF(MOD(J$7-(Setup!$B$6+$F25)+($D25+$E25)*1000,($D25+$E25))&lt;Setup!$B$11,"D","N"),IF(AND(Setup!$B$9="Take from R&amp;R",OR(MOD(J$7-(Setup!$B$6+$F25)+($D25+$E25)*1000,($D25+$E25))=$D25,MOD(J$7-(Setup!$B$6+$F25)+($D25+$E25)*1000,($D25+$E25))=($D25+$E25)-1)),"T","R"))))</f>
      </c>
      <c r="K25" s="24">
        <f>IF($A25="","",IF(AND(Setup!$B$9="Mark as travel",OR(MOD(K$7-(Setup!$B$6+$F25)+($D25+$E25)*1000,($D25+$E25))=0,MOD(K$7-(Setup!$B$6+$F25)+($D25+$E25)*1000,($D25+$E25))=$D25-1)),"T",IF(MOD(K$7-(Setup!$B$6+$F25)+($D25+$E25)*1000,($D25+$E25))&lt;$D25,IF(MOD(K$7-(Setup!$B$6+$F25)+($D25+$E25)*1000,($D25+$E25))&lt;Setup!$B$11,"D","N"),IF(AND(Setup!$B$9="Take from R&amp;R",OR(MOD(K$7-(Setup!$B$6+$F25)+($D25+$E25)*1000,($D25+$E25))=$D25,MOD(K$7-(Setup!$B$6+$F25)+($D25+$E25)*1000,($D25+$E25))=($D25+$E25)-1)),"T","R"))))</f>
      </c>
      <c r="L25" s="24">
        <f>IF($A25="","",IF(AND(Setup!$B$9="Mark as travel",OR(MOD(L$7-(Setup!$B$6+$F25)+($D25+$E25)*1000,($D25+$E25))=0,MOD(L$7-(Setup!$B$6+$F25)+($D25+$E25)*1000,($D25+$E25))=$D25-1)),"T",IF(MOD(L$7-(Setup!$B$6+$F25)+($D25+$E25)*1000,($D25+$E25))&lt;$D25,IF(MOD(L$7-(Setup!$B$6+$F25)+($D25+$E25)*1000,($D25+$E25))&lt;Setup!$B$11,"D","N"),IF(AND(Setup!$B$9="Take from R&amp;R",OR(MOD(L$7-(Setup!$B$6+$F25)+($D25+$E25)*1000,($D25+$E25))=$D25,MOD(L$7-(Setup!$B$6+$F25)+($D25+$E25)*1000,($D25+$E25))=($D25+$E25)-1)),"T","R"))))</f>
      </c>
      <c r="M25" s="24">
        <f>IF($A25="","",IF(AND(Setup!$B$9="Mark as travel",OR(MOD(M$7-(Setup!$B$6+$F25)+($D25+$E25)*1000,($D25+$E25))=0,MOD(M$7-(Setup!$B$6+$F25)+($D25+$E25)*1000,($D25+$E25))=$D25-1)),"T",IF(MOD(M$7-(Setup!$B$6+$F25)+($D25+$E25)*1000,($D25+$E25))&lt;$D25,IF(MOD(M$7-(Setup!$B$6+$F25)+($D25+$E25)*1000,($D25+$E25))&lt;Setup!$B$11,"D","N"),IF(AND(Setup!$B$9="Take from R&amp;R",OR(MOD(M$7-(Setup!$B$6+$F25)+($D25+$E25)*1000,($D25+$E25))=$D25,MOD(M$7-(Setup!$B$6+$F25)+($D25+$E25)*1000,($D25+$E25))=($D25+$E25)-1)),"T","R"))))</f>
      </c>
      <c r="N25" s="24">
        <f>IF($A25="","",IF(AND(Setup!$B$9="Mark as travel",OR(MOD(N$7-(Setup!$B$6+$F25)+($D25+$E25)*1000,($D25+$E25))=0,MOD(N$7-(Setup!$B$6+$F25)+($D25+$E25)*1000,($D25+$E25))=$D25-1)),"T",IF(MOD(N$7-(Setup!$B$6+$F25)+($D25+$E25)*1000,($D25+$E25))&lt;$D25,IF(MOD(N$7-(Setup!$B$6+$F25)+($D25+$E25)*1000,($D25+$E25))&lt;Setup!$B$11,"D","N"),IF(AND(Setup!$B$9="Take from R&amp;R",OR(MOD(N$7-(Setup!$B$6+$F25)+($D25+$E25)*1000,($D25+$E25))=$D25,MOD(N$7-(Setup!$B$6+$F25)+($D25+$E25)*1000,($D25+$E25))=($D25+$E25)-1)),"T","R"))))</f>
      </c>
      <c r="O25" s="24">
        <f>IF($A25="","",IF(AND(Setup!$B$9="Mark as travel",OR(MOD(O$7-(Setup!$B$6+$F25)+($D25+$E25)*1000,($D25+$E25))=0,MOD(O$7-(Setup!$B$6+$F25)+($D25+$E25)*1000,($D25+$E25))=$D25-1)),"T",IF(MOD(O$7-(Setup!$B$6+$F25)+($D25+$E25)*1000,($D25+$E25))&lt;$D25,IF(MOD(O$7-(Setup!$B$6+$F25)+($D25+$E25)*1000,($D25+$E25))&lt;Setup!$B$11,"D","N"),IF(AND(Setup!$B$9="Take from R&amp;R",OR(MOD(O$7-(Setup!$B$6+$F25)+($D25+$E25)*1000,($D25+$E25))=$D25,MOD(O$7-(Setup!$B$6+$F25)+($D25+$E25)*1000,($D25+$E25))=($D25+$E25)-1)),"T","R"))))</f>
      </c>
      <c r="P25" s="24">
        <f>IF($A25="","",IF(AND(Setup!$B$9="Mark as travel",OR(MOD(P$7-(Setup!$B$6+$F25)+($D25+$E25)*1000,($D25+$E25))=0,MOD(P$7-(Setup!$B$6+$F25)+($D25+$E25)*1000,($D25+$E25))=$D25-1)),"T",IF(MOD(P$7-(Setup!$B$6+$F25)+($D25+$E25)*1000,($D25+$E25))&lt;$D25,IF(MOD(P$7-(Setup!$B$6+$F25)+($D25+$E25)*1000,($D25+$E25))&lt;Setup!$B$11,"D","N"),IF(AND(Setup!$B$9="Take from R&amp;R",OR(MOD(P$7-(Setup!$B$6+$F25)+($D25+$E25)*1000,($D25+$E25))=$D25,MOD(P$7-(Setup!$B$6+$F25)+($D25+$E25)*1000,($D25+$E25))=($D25+$E25)-1)),"T","R"))))</f>
      </c>
      <c r="Q25" s="24">
        <f>IF($A25="","",IF(AND(Setup!$B$9="Mark as travel",OR(MOD(Q$7-(Setup!$B$6+$F25)+($D25+$E25)*1000,($D25+$E25))=0,MOD(Q$7-(Setup!$B$6+$F25)+($D25+$E25)*1000,($D25+$E25))=$D25-1)),"T",IF(MOD(Q$7-(Setup!$B$6+$F25)+($D25+$E25)*1000,($D25+$E25))&lt;$D25,IF(MOD(Q$7-(Setup!$B$6+$F25)+($D25+$E25)*1000,($D25+$E25))&lt;Setup!$B$11,"D","N"),IF(AND(Setup!$B$9="Take from R&amp;R",OR(MOD(Q$7-(Setup!$B$6+$F25)+($D25+$E25)*1000,($D25+$E25))=$D25,MOD(Q$7-(Setup!$B$6+$F25)+($D25+$E25)*1000,($D25+$E25))=($D25+$E25)-1)),"T","R"))))</f>
      </c>
      <c r="R25" s="24">
        <f>IF($A25="","",IF(AND(Setup!$B$9="Mark as travel",OR(MOD(R$7-(Setup!$B$6+$F25)+($D25+$E25)*1000,($D25+$E25))=0,MOD(R$7-(Setup!$B$6+$F25)+($D25+$E25)*1000,($D25+$E25))=$D25-1)),"T",IF(MOD(R$7-(Setup!$B$6+$F25)+($D25+$E25)*1000,($D25+$E25))&lt;$D25,IF(MOD(R$7-(Setup!$B$6+$F25)+($D25+$E25)*1000,($D25+$E25))&lt;Setup!$B$11,"D","N"),IF(AND(Setup!$B$9="Take from R&amp;R",OR(MOD(R$7-(Setup!$B$6+$F25)+($D25+$E25)*1000,($D25+$E25))=$D25,MOD(R$7-(Setup!$B$6+$F25)+($D25+$E25)*1000,($D25+$E25))=($D25+$E25)-1)),"T","R"))))</f>
      </c>
      <c r="S25" s="24">
        <f>IF($A25="","",IF(AND(Setup!$B$9="Mark as travel",OR(MOD(S$7-(Setup!$B$6+$F25)+($D25+$E25)*1000,($D25+$E25))=0,MOD(S$7-(Setup!$B$6+$F25)+($D25+$E25)*1000,($D25+$E25))=$D25-1)),"T",IF(MOD(S$7-(Setup!$B$6+$F25)+($D25+$E25)*1000,($D25+$E25))&lt;$D25,IF(MOD(S$7-(Setup!$B$6+$F25)+($D25+$E25)*1000,($D25+$E25))&lt;Setup!$B$11,"D","N"),IF(AND(Setup!$B$9="Take from R&amp;R",OR(MOD(S$7-(Setup!$B$6+$F25)+($D25+$E25)*1000,($D25+$E25))=$D25,MOD(S$7-(Setup!$B$6+$F25)+($D25+$E25)*1000,($D25+$E25))=($D25+$E25)-1)),"T","R"))))</f>
      </c>
      <c r="T25" s="24">
        <f>IF($A25="","",IF(AND(Setup!$B$9="Mark as travel",OR(MOD(T$7-(Setup!$B$6+$F25)+($D25+$E25)*1000,($D25+$E25))=0,MOD(T$7-(Setup!$B$6+$F25)+($D25+$E25)*1000,($D25+$E25))=$D25-1)),"T",IF(MOD(T$7-(Setup!$B$6+$F25)+($D25+$E25)*1000,($D25+$E25))&lt;$D25,IF(MOD(T$7-(Setup!$B$6+$F25)+($D25+$E25)*1000,($D25+$E25))&lt;Setup!$B$11,"D","N"),IF(AND(Setup!$B$9="Take from R&amp;R",OR(MOD(T$7-(Setup!$B$6+$F25)+($D25+$E25)*1000,($D25+$E25))=$D25,MOD(T$7-(Setup!$B$6+$F25)+($D25+$E25)*1000,($D25+$E25))=($D25+$E25)-1)),"T","R"))))</f>
      </c>
      <c r="U25" s="24">
        <f>IF($A25="","",IF(AND(Setup!$B$9="Mark as travel",OR(MOD(U$7-(Setup!$B$6+$F25)+($D25+$E25)*1000,($D25+$E25))=0,MOD(U$7-(Setup!$B$6+$F25)+($D25+$E25)*1000,($D25+$E25))=$D25-1)),"T",IF(MOD(U$7-(Setup!$B$6+$F25)+($D25+$E25)*1000,($D25+$E25))&lt;$D25,IF(MOD(U$7-(Setup!$B$6+$F25)+($D25+$E25)*1000,($D25+$E25))&lt;Setup!$B$11,"D","N"),IF(AND(Setup!$B$9="Take from R&amp;R",OR(MOD(U$7-(Setup!$B$6+$F25)+($D25+$E25)*1000,($D25+$E25))=$D25,MOD(U$7-(Setup!$B$6+$F25)+($D25+$E25)*1000,($D25+$E25))=($D25+$E25)-1)),"T","R"))))</f>
      </c>
      <c r="V25" s="24">
        <f>IF($A25="","",IF(AND(Setup!$B$9="Mark as travel",OR(MOD(V$7-(Setup!$B$6+$F25)+($D25+$E25)*1000,($D25+$E25))=0,MOD(V$7-(Setup!$B$6+$F25)+($D25+$E25)*1000,($D25+$E25))=$D25-1)),"T",IF(MOD(V$7-(Setup!$B$6+$F25)+($D25+$E25)*1000,($D25+$E25))&lt;$D25,IF(MOD(V$7-(Setup!$B$6+$F25)+($D25+$E25)*1000,($D25+$E25))&lt;Setup!$B$11,"D","N"),IF(AND(Setup!$B$9="Take from R&amp;R",OR(MOD(V$7-(Setup!$B$6+$F25)+($D25+$E25)*1000,($D25+$E25))=$D25,MOD(V$7-(Setup!$B$6+$F25)+($D25+$E25)*1000,($D25+$E25))=($D25+$E25)-1)),"T","R"))))</f>
      </c>
      <c r="W25" s="24">
        <f>IF($A25="","",IF(AND(Setup!$B$9="Mark as travel",OR(MOD(W$7-(Setup!$B$6+$F25)+($D25+$E25)*1000,($D25+$E25))=0,MOD(W$7-(Setup!$B$6+$F25)+($D25+$E25)*1000,($D25+$E25))=$D25-1)),"T",IF(MOD(W$7-(Setup!$B$6+$F25)+($D25+$E25)*1000,($D25+$E25))&lt;$D25,IF(MOD(W$7-(Setup!$B$6+$F25)+($D25+$E25)*1000,($D25+$E25))&lt;Setup!$B$11,"D","N"),IF(AND(Setup!$B$9="Take from R&amp;R",OR(MOD(W$7-(Setup!$B$6+$F25)+($D25+$E25)*1000,($D25+$E25))=$D25,MOD(W$7-(Setup!$B$6+$F25)+($D25+$E25)*1000,($D25+$E25))=($D25+$E25)-1)),"T","R"))))</f>
      </c>
      <c r="X25" s="24">
        <f>IF($A25="","",IF(AND(Setup!$B$9="Mark as travel",OR(MOD(X$7-(Setup!$B$6+$F25)+($D25+$E25)*1000,($D25+$E25))=0,MOD(X$7-(Setup!$B$6+$F25)+($D25+$E25)*1000,($D25+$E25))=$D25-1)),"T",IF(MOD(X$7-(Setup!$B$6+$F25)+($D25+$E25)*1000,($D25+$E25))&lt;$D25,IF(MOD(X$7-(Setup!$B$6+$F25)+($D25+$E25)*1000,($D25+$E25))&lt;Setup!$B$11,"D","N"),IF(AND(Setup!$B$9="Take from R&amp;R",OR(MOD(X$7-(Setup!$B$6+$F25)+($D25+$E25)*1000,($D25+$E25))=$D25,MOD(X$7-(Setup!$B$6+$F25)+($D25+$E25)*1000,($D25+$E25))=($D25+$E25)-1)),"T","R"))))</f>
      </c>
      <c r="Y25" s="24">
        <f>IF($A25="","",IF(AND(Setup!$B$9="Mark as travel",OR(MOD(Y$7-(Setup!$B$6+$F25)+($D25+$E25)*1000,($D25+$E25))=0,MOD(Y$7-(Setup!$B$6+$F25)+($D25+$E25)*1000,($D25+$E25))=$D25-1)),"T",IF(MOD(Y$7-(Setup!$B$6+$F25)+($D25+$E25)*1000,($D25+$E25))&lt;$D25,IF(MOD(Y$7-(Setup!$B$6+$F25)+($D25+$E25)*1000,($D25+$E25))&lt;Setup!$B$11,"D","N"),IF(AND(Setup!$B$9="Take from R&amp;R",OR(MOD(Y$7-(Setup!$B$6+$F25)+($D25+$E25)*1000,($D25+$E25))=$D25,MOD(Y$7-(Setup!$B$6+$F25)+($D25+$E25)*1000,($D25+$E25))=($D25+$E25)-1)),"T","R"))))</f>
      </c>
      <c r="Z25" s="24">
        <f>IF($A25="","",IF(AND(Setup!$B$9="Mark as travel",OR(MOD(Z$7-(Setup!$B$6+$F25)+($D25+$E25)*1000,($D25+$E25))=0,MOD(Z$7-(Setup!$B$6+$F25)+($D25+$E25)*1000,($D25+$E25))=$D25-1)),"T",IF(MOD(Z$7-(Setup!$B$6+$F25)+($D25+$E25)*1000,($D25+$E25))&lt;$D25,IF(MOD(Z$7-(Setup!$B$6+$F25)+($D25+$E25)*1000,($D25+$E25))&lt;Setup!$B$11,"D","N"),IF(AND(Setup!$B$9="Take from R&amp;R",OR(MOD(Z$7-(Setup!$B$6+$F25)+($D25+$E25)*1000,($D25+$E25))=$D25,MOD(Z$7-(Setup!$B$6+$F25)+($D25+$E25)*1000,($D25+$E25))=($D25+$E25)-1)),"T","R"))))</f>
      </c>
      <c r="AA25" s="24">
        <f>IF($A25="","",IF(AND(Setup!$B$9="Mark as travel",OR(MOD(AA$7-(Setup!$B$6+$F25)+($D25+$E25)*1000,($D25+$E25))=0,MOD(AA$7-(Setup!$B$6+$F25)+($D25+$E25)*1000,($D25+$E25))=$D25-1)),"T",IF(MOD(AA$7-(Setup!$B$6+$F25)+($D25+$E25)*1000,($D25+$E25))&lt;$D25,IF(MOD(AA$7-(Setup!$B$6+$F25)+($D25+$E25)*1000,($D25+$E25))&lt;Setup!$B$11,"D","N"),IF(AND(Setup!$B$9="Take from R&amp;R",OR(MOD(AA$7-(Setup!$B$6+$F25)+($D25+$E25)*1000,($D25+$E25))=$D25,MOD(AA$7-(Setup!$B$6+$F25)+($D25+$E25)*1000,($D25+$E25))=($D25+$E25)-1)),"T","R"))))</f>
      </c>
      <c r="AB25" s="24">
        <f>IF($A25="","",IF(AND(Setup!$B$9="Mark as travel",OR(MOD(AB$7-(Setup!$B$6+$F25)+($D25+$E25)*1000,($D25+$E25))=0,MOD(AB$7-(Setup!$B$6+$F25)+($D25+$E25)*1000,($D25+$E25))=$D25-1)),"T",IF(MOD(AB$7-(Setup!$B$6+$F25)+($D25+$E25)*1000,($D25+$E25))&lt;$D25,IF(MOD(AB$7-(Setup!$B$6+$F25)+($D25+$E25)*1000,($D25+$E25))&lt;Setup!$B$11,"D","N"),IF(AND(Setup!$B$9="Take from R&amp;R",OR(MOD(AB$7-(Setup!$B$6+$F25)+($D25+$E25)*1000,($D25+$E25))=$D25,MOD(AB$7-(Setup!$B$6+$F25)+($D25+$E25)*1000,($D25+$E25))=($D25+$E25)-1)),"T","R"))))</f>
      </c>
      <c r="AC25" s="24">
        <f>IF($A25="","",IF(AND(Setup!$B$9="Mark as travel",OR(MOD(AC$7-(Setup!$B$6+$F25)+($D25+$E25)*1000,($D25+$E25))=0,MOD(AC$7-(Setup!$B$6+$F25)+($D25+$E25)*1000,($D25+$E25))=$D25-1)),"T",IF(MOD(AC$7-(Setup!$B$6+$F25)+($D25+$E25)*1000,($D25+$E25))&lt;$D25,IF(MOD(AC$7-(Setup!$B$6+$F25)+($D25+$E25)*1000,($D25+$E25))&lt;Setup!$B$11,"D","N"),IF(AND(Setup!$B$9="Take from R&amp;R",OR(MOD(AC$7-(Setup!$B$6+$F25)+($D25+$E25)*1000,($D25+$E25))=$D25,MOD(AC$7-(Setup!$B$6+$F25)+($D25+$E25)*1000,($D25+$E25))=($D25+$E25)-1)),"T","R"))))</f>
      </c>
      <c r="AD25" s="24">
        <f>IF($A25="","",IF(AND(Setup!$B$9="Mark as travel",OR(MOD(AD$7-(Setup!$B$6+$F25)+($D25+$E25)*1000,($D25+$E25))=0,MOD(AD$7-(Setup!$B$6+$F25)+($D25+$E25)*1000,($D25+$E25))=$D25-1)),"T",IF(MOD(AD$7-(Setup!$B$6+$F25)+($D25+$E25)*1000,($D25+$E25))&lt;$D25,IF(MOD(AD$7-(Setup!$B$6+$F25)+($D25+$E25)*1000,($D25+$E25))&lt;Setup!$B$11,"D","N"),IF(AND(Setup!$B$9="Take from R&amp;R",OR(MOD(AD$7-(Setup!$B$6+$F25)+($D25+$E25)*1000,($D25+$E25))=$D25,MOD(AD$7-(Setup!$B$6+$F25)+($D25+$E25)*1000,($D25+$E25))=($D25+$E25)-1)),"T","R"))))</f>
      </c>
      <c r="AE25" s="24">
        <f>IF($A25="","",IF(AND(Setup!$B$9="Mark as travel",OR(MOD(AE$7-(Setup!$B$6+$F25)+($D25+$E25)*1000,($D25+$E25))=0,MOD(AE$7-(Setup!$B$6+$F25)+($D25+$E25)*1000,($D25+$E25))=$D25-1)),"T",IF(MOD(AE$7-(Setup!$B$6+$F25)+($D25+$E25)*1000,($D25+$E25))&lt;$D25,IF(MOD(AE$7-(Setup!$B$6+$F25)+($D25+$E25)*1000,($D25+$E25))&lt;Setup!$B$11,"D","N"),IF(AND(Setup!$B$9="Take from R&amp;R",OR(MOD(AE$7-(Setup!$B$6+$F25)+($D25+$E25)*1000,($D25+$E25))=$D25,MOD(AE$7-(Setup!$B$6+$F25)+($D25+$E25)*1000,($D25+$E25))=($D25+$E25)-1)),"T","R"))))</f>
      </c>
      <c r="AF25" s="24">
        <f>IF($A25="","",IF(AND(Setup!$B$9="Mark as travel",OR(MOD(AF$7-(Setup!$B$6+$F25)+($D25+$E25)*1000,($D25+$E25))=0,MOD(AF$7-(Setup!$B$6+$F25)+($D25+$E25)*1000,($D25+$E25))=$D25-1)),"T",IF(MOD(AF$7-(Setup!$B$6+$F25)+($D25+$E25)*1000,($D25+$E25))&lt;$D25,IF(MOD(AF$7-(Setup!$B$6+$F25)+($D25+$E25)*1000,($D25+$E25))&lt;Setup!$B$11,"D","N"),IF(AND(Setup!$B$9="Take from R&amp;R",OR(MOD(AF$7-(Setup!$B$6+$F25)+($D25+$E25)*1000,($D25+$E25))=$D25,MOD(AF$7-(Setup!$B$6+$F25)+($D25+$E25)*1000,($D25+$E25))=($D25+$E25)-1)),"T","R"))))</f>
      </c>
      <c r="AG25" s="24">
        <f>IF($A25="","",IF(AND(Setup!$B$9="Mark as travel",OR(MOD(AG$7-(Setup!$B$6+$F25)+($D25+$E25)*1000,($D25+$E25))=0,MOD(AG$7-(Setup!$B$6+$F25)+($D25+$E25)*1000,($D25+$E25))=$D25-1)),"T",IF(MOD(AG$7-(Setup!$B$6+$F25)+($D25+$E25)*1000,($D25+$E25))&lt;$D25,IF(MOD(AG$7-(Setup!$B$6+$F25)+($D25+$E25)*1000,($D25+$E25))&lt;Setup!$B$11,"D","N"),IF(AND(Setup!$B$9="Take from R&amp;R",OR(MOD(AG$7-(Setup!$B$6+$F25)+($D25+$E25)*1000,($D25+$E25))=$D25,MOD(AG$7-(Setup!$B$6+$F25)+($D25+$E25)*1000,($D25+$E25))=($D25+$E25)-1)),"T","R"))))</f>
      </c>
      <c r="AH25" s="24">
        <f>IF($A25="","",IF(AND(Setup!$B$9="Mark as travel",OR(MOD(AH$7-(Setup!$B$6+$F25)+($D25+$E25)*1000,($D25+$E25))=0,MOD(AH$7-(Setup!$B$6+$F25)+($D25+$E25)*1000,($D25+$E25))=$D25-1)),"T",IF(MOD(AH$7-(Setup!$B$6+$F25)+($D25+$E25)*1000,($D25+$E25))&lt;$D25,IF(MOD(AH$7-(Setup!$B$6+$F25)+($D25+$E25)*1000,($D25+$E25))&lt;Setup!$B$11,"D","N"),IF(AND(Setup!$B$9="Take from R&amp;R",OR(MOD(AH$7-(Setup!$B$6+$F25)+($D25+$E25)*1000,($D25+$E25))=$D25,MOD(AH$7-(Setup!$B$6+$F25)+($D25+$E25)*1000,($D25+$E25))=($D25+$E25)-1)),"T","R"))))</f>
      </c>
      <c r="AI25" s="24">
        <f>IF($A25="","",IF(AND(Setup!$B$9="Mark as travel",OR(MOD(AI$7-(Setup!$B$6+$F25)+($D25+$E25)*1000,($D25+$E25))=0,MOD(AI$7-(Setup!$B$6+$F25)+($D25+$E25)*1000,($D25+$E25))=$D25-1)),"T",IF(MOD(AI$7-(Setup!$B$6+$F25)+($D25+$E25)*1000,($D25+$E25))&lt;$D25,IF(MOD(AI$7-(Setup!$B$6+$F25)+($D25+$E25)*1000,($D25+$E25))&lt;Setup!$B$11,"D","N"),IF(AND(Setup!$B$9="Take from R&amp;R",OR(MOD(AI$7-(Setup!$B$6+$F25)+($D25+$E25)*1000,($D25+$E25))=$D25,MOD(AI$7-(Setup!$B$6+$F25)+($D25+$E25)*1000,($D25+$E25))=($D25+$E25)-1)),"T","R"))))</f>
      </c>
      <c r="AJ25" s="24">
        <f>IF($A25="","",IF(AND(Setup!$B$9="Mark as travel",OR(MOD(AJ$7-(Setup!$B$6+$F25)+($D25+$E25)*1000,($D25+$E25))=0,MOD(AJ$7-(Setup!$B$6+$F25)+($D25+$E25)*1000,($D25+$E25))=$D25-1)),"T",IF(MOD(AJ$7-(Setup!$B$6+$F25)+($D25+$E25)*1000,($D25+$E25))&lt;$D25,IF(MOD(AJ$7-(Setup!$B$6+$F25)+($D25+$E25)*1000,($D25+$E25))&lt;Setup!$B$11,"D","N"),IF(AND(Setup!$B$9="Take from R&amp;R",OR(MOD(AJ$7-(Setup!$B$6+$F25)+($D25+$E25)*1000,($D25+$E25))=$D25,MOD(AJ$7-(Setup!$B$6+$F25)+($D25+$E25)*1000,($D25+$E25))=($D25+$E25)-1)),"T","R"))))</f>
      </c>
      <c r="AK25" s="24">
        <f>IF($A25="","",IF(AND(Setup!$B$9="Mark as travel",OR(MOD(AK$7-(Setup!$B$6+$F25)+($D25+$E25)*1000,($D25+$E25))=0,MOD(AK$7-(Setup!$B$6+$F25)+($D25+$E25)*1000,($D25+$E25))=$D25-1)),"T",IF(MOD(AK$7-(Setup!$B$6+$F25)+($D25+$E25)*1000,($D25+$E25))&lt;$D25,IF(MOD(AK$7-(Setup!$B$6+$F25)+($D25+$E25)*1000,($D25+$E25))&lt;Setup!$B$11,"D","N"),IF(AND(Setup!$B$9="Take from R&amp;R",OR(MOD(AK$7-(Setup!$B$6+$F25)+($D25+$E25)*1000,($D25+$E25))=$D25,MOD(AK$7-(Setup!$B$6+$F25)+($D25+$E25)*1000,($D25+$E25))=($D25+$E25)-1)),"T","R"))))</f>
      </c>
      <c r="AL25" s="24">
        <f>IF($A25="","",IF(AND(Setup!$B$9="Mark as travel",OR(MOD(AL$7-(Setup!$B$6+$F25)+($D25+$E25)*1000,($D25+$E25))=0,MOD(AL$7-(Setup!$B$6+$F25)+($D25+$E25)*1000,($D25+$E25))=$D25-1)),"T",IF(MOD(AL$7-(Setup!$B$6+$F25)+($D25+$E25)*1000,($D25+$E25))&lt;$D25,IF(MOD(AL$7-(Setup!$B$6+$F25)+($D25+$E25)*1000,($D25+$E25))&lt;Setup!$B$11,"D","N"),IF(AND(Setup!$B$9="Take from R&amp;R",OR(MOD(AL$7-(Setup!$B$6+$F25)+($D25+$E25)*1000,($D25+$E25))=$D25,MOD(AL$7-(Setup!$B$6+$F25)+($D25+$E25)*1000,($D25+$E25))=($D25+$E25)-1)),"T","R"))))</f>
      </c>
      <c r="AM25" s="24">
        <f>IF($A25="","",IF(AND(Setup!$B$9="Mark as travel",OR(MOD(AM$7-(Setup!$B$6+$F25)+($D25+$E25)*1000,($D25+$E25))=0,MOD(AM$7-(Setup!$B$6+$F25)+($D25+$E25)*1000,($D25+$E25))=$D25-1)),"T",IF(MOD(AM$7-(Setup!$B$6+$F25)+($D25+$E25)*1000,($D25+$E25))&lt;$D25,IF(MOD(AM$7-(Setup!$B$6+$F25)+($D25+$E25)*1000,($D25+$E25))&lt;Setup!$B$11,"D","N"),IF(AND(Setup!$B$9="Take from R&amp;R",OR(MOD(AM$7-(Setup!$B$6+$F25)+($D25+$E25)*1000,($D25+$E25))=$D25,MOD(AM$7-(Setup!$B$6+$F25)+($D25+$E25)*1000,($D25+$E25))=($D25+$E25)-1)),"T","R"))))</f>
      </c>
      <c r="AN25" s="24">
        <f>IF($A25="","",IF(AND(Setup!$B$9="Mark as travel",OR(MOD(AN$7-(Setup!$B$6+$F25)+($D25+$E25)*1000,($D25+$E25))=0,MOD(AN$7-(Setup!$B$6+$F25)+($D25+$E25)*1000,($D25+$E25))=$D25-1)),"T",IF(MOD(AN$7-(Setup!$B$6+$F25)+($D25+$E25)*1000,($D25+$E25))&lt;$D25,IF(MOD(AN$7-(Setup!$B$6+$F25)+($D25+$E25)*1000,($D25+$E25))&lt;Setup!$B$11,"D","N"),IF(AND(Setup!$B$9="Take from R&amp;R",OR(MOD(AN$7-(Setup!$B$6+$F25)+($D25+$E25)*1000,($D25+$E25))=$D25,MOD(AN$7-(Setup!$B$6+$F25)+($D25+$E25)*1000,($D25+$E25))=($D25+$E25)-1)),"T","R"))))</f>
      </c>
      <c r="AO25" s="24">
        <f>IF($A25="","",IF(AND(Setup!$B$9="Mark as travel",OR(MOD(AO$7-(Setup!$B$6+$F25)+($D25+$E25)*1000,($D25+$E25))=0,MOD(AO$7-(Setup!$B$6+$F25)+($D25+$E25)*1000,($D25+$E25))=$D25-1)),"T",IF(MOD(AO$7-(Setup!$B$6+$F25)+($D25+$E25)*1000,($D25+$E25))&lt;$D25,IF(MOD(AO$7-(Setup!$B$6+$F25)+($D25+$E25)*1000,($D25+$E25))&lt;Setup!$B$11,"D","N"),IF(AND(Setup!$B$9="Take from R&amp;R",OR(MOD(AO$7-(Setup!$B$6+$F25)+($D25+$E25)*1000,($D25+$E25))=$D25,MOD(AO$7-(Setup!$B$6+$F25)+($D25+$E25)*1000,($D25+$E25))=($D25+$E25)-1)),"T","R"))))</f>
      </c>
      <c r="AP25" s="24">
        <f>IF($A25="","",IF(AND(Setup!$B$9="Mark as travel",OR(MOD(AP$7-(Setup!$B$6+$F25)+($D25+$E25)*1000,($D25+$E25))=0,MOD(AP$7-(Setup!$B$6+$F25)+($D25+$E25)*1000,($D25+$E25))=$D25-1)),"T",IF(MOD(AP$7-(Setup!$B$6+$F25)+($D25+$E25)*1000,($D25+$E25))&lt;$D25,IF(MOD(AP$7-(Setup!$B$6+$F25)+($D25+$E25)*1000,($D25+$E25))&lt;Setup!$B$11,"D","N"),IF(AND(Setup!$B$9="Take from R&amp;R",OR(MOD(AP$7-(Setup!$B$6+$F25)+($D25+$E25)*1000,($D25+$E25))=$D25,MOD(AP$7-(Setup!$B$6+$F25)+($D25+$E25)*1000,($D25+$E25))=($D25+$E25)-1)),"T","R"))))</f>
      </c>
      <c r="AQ25" s="24">
        <f>IF($A25="","",IF(AND(Setup!$B$9="Mark as travel",OR(MOD(AQ$7-(Setup!$B$6+$F25)+($D25+$E25)*1000,($D25+$E25))=0,MOD(AQ$7-(Setup!$B$6+$F25)+($D25+$E25)*1000,($D25+$E25))=$D25-1)),"T",IF(MOD(AQ$7-(Setup!$B$6+$F25)+($D25+$E25)*1000,($D25+$E25))&lt;$D25,IF(MOD(AQ$7-(Setup!$B$6+$F25)+($D25+$E25)*1000,($D25+$E25))&lt;Setup!$B$11,"D","N"),IF(AND(Setup!$B$9="Take from R&amp;R",OR(MOD(AQ$7-(Setup!$B$6+$F25)+($D25+$E25)*1000,($D25+$E25))=$D25,MOD(AQ$7-(Setup!$B$6+$F25)+($D25+$E25)*1000,($D25+$E25))=($D25+$E25)-1)),"T","R"))))</f>
      </c>
      <c r="AR25" s="24">
        <f>IF($A25="","",IF(AND(Setup!$B$9="Mark as travel",OR(MOD(AR$7-(Setup!$B$6+$F25)+($D25+$E25)*1000,($D25+$E25))=0,MOD(AR$7-(Setup!$B$6+$F25)+($D25+$E25)*1000,($D25+$E25))=$D25-1)),"T",IF(MOD(AR$7-(Setup!$B$6+$F25)+($D25+$E25)*1000,($D25+$E25))&lt;$D25,IF(MOD(AR$7-(Setup!$B$6+$F25)+($D25+$E25)*1000,($D25+$E25))&lt;Setup!$B$11,"D","N"),IF(AND(Setup!$B$9="Take from R&amp;R",OR(MOD(AR$7-(Setup!$B$6+$F25)+($D25+$E25)*1000,($D25+$E25))=$D25,MOD(AR$7-(Setup!$B$6+$F25)+($D25+$E25)*1000,($D25+$E25))=($D25+$E25)-1)),"T","R"))))</f>
      </c>
      <c r="AS25" s="24">
        <f>IF($A25="","",IF(AND(Setup!$B$9="Mark as travel",OR(MOD(AS$7-(Setup!$B$6+$F25)+($D25+$E25)*1000,($D25+$E25))=0,MOD(AS$7-(Setup!$B$6+$F25)+($D25+$E25)*1000,($D25+$E25))=$D25-1)),"T",IF(MOD(AS$7-(Setup!$B$6+$F25)+($D25+$E25)*1000,($D25+$E25))&lt;$D25,IF(MOD(AS$7-(Setup!$B$6+$F25)+($D25+$E25)*1000,($D25+$E25))&lt;Setup!$B$11,"D","N"),IF(AND(Setup!$B$9="Take from R&amp;R",OR(MOD(AS$7-(Setup!$B$6+$F25)+($D25+$E25)*1000,($D25+$E25))=$D25,MOD(AS$7-(Setup!$B$6+$F25)+($D25+$E25)*1000,($D25+$E25))=($D25+$E25)-1)),"T","R"))))</f>
      </c>
      <c r="AT25" s="24">
        <f>IF($A25="","",IF(AND(Setup!$B$9="Mark as travel",OR(MOD(AT$7-(Setup!$B$6+$F25)+($D25+$E25)*1000,($D25+$E25))=0,MOD(AT$7-(Setup!$B$6+$F25)+($D25+$E25)*1000,($D25+$E25))=$D25-1)),"T",IF(MOD(AT$7-(Setup!$B$6+$F25)+($D25+$E25)*1000,($D25+$E25))&lt;$D25,IF(MOD(AT$7-(Setup!$B$6+$F25)+($D25+$E25)*1000,($D25+$E25))&lt;Setup!$B$11,"D","N"),IF(AND(Setup!$B$9="Take from R&amp;R",OR(MOD(AT$7-(Setup!$B$6+$F25)+($D25+$E25)*1000,($D25+$E25))=$D25,MOD(AT$7-(Setup!$B$6+$F25)+($D25+$E25)*1000,($D25+$E25))=($D25+$E25)-1)),"T","R"))))</f>
      </c>
      <c r="AU25" s="24">
        <f>IF($A25="","",IF(AND(Setup!$B$9="Mark as travel",OR(MOD(AU$7-(Setup!$B$6+$F25)+($D25+$E25)*1000,($D25+$E25))=0,MOD(AU$7-(Setup!$B$6+$F25)+($D25+$E25)*1000,($D25+$E25))=$D25-1)),"T",IF(MOD(AU$7-(Setup!$B$6+$F25)+($D25+$E25)*1000,($D25+$E25))&lt;$D25,IF(MOD(AU$7-(Setup!$B$6+$F25)+($D25+$E25)*1000,($D25+$E25))&lt;Setup!$B$11,"D","N"),IF(AND(Setup!$B$9="Take from R&amp;R",OR(MOD(AU$7-(Setup!$B$6+$F25)+($D25+$E25)*1000,($D25+$E25))=$D25,MOD(AU$7-(Setup!$B$6+$F25)+($D25+$E25)*1000,($D25+$E25))=($D25+$E25)-1)),"T","R"))))</f>
      </c>
      <c r="AV25" s="24">
        <f>IF($A25="","",IF(AND(Setup!$B$9="Mark as travel",OR(MOD(AV$7-(Setup!$B$6+$F25)+($D25+$E25)*1000,($D25+$E25))=0,MOD(AV$7-(Setup!$B$6+$F25)+($D25+$E25)*1000,($D25+$E25))=$D25-1)),"T",IF(MOD(AV$7-(Setup!$B$6+$F25)+($D25+$E25)*1000,($D25+$E25))&lt;$D25,IF(MOD(AV$7-(Setup!$B$6+$F25)+($D25+$E25)*1000,($D25+$E25))&lt;Setup!$B$11,"D","N"),IF(AND(Setup!$B$9="Take from R&amp;R",OR(MOD(AV$7-(Setup!$B$6+$F25)+($D25+$E25)*1000,($D25+$E25))=$D25,MOD(AV$7-(Setup!$B$6+$F25)+($D25+$E25)*1000,($D25+$E25))=($D25+$E25)-1)),"T","R"))))</f>
      </c>
      <c r="AW25" s="24">
        <f>IF($A25="","",IF(AND(Setup!$B$9="Mark as travel",OR(MOD(AW$7-(Setup!$B$6+$F25)+($D25+$E25)*1000,($D25+$E25))=0,MOD(AW$7-(Setup!$B$6+$F25)+($D25+$E25)*1000,($D25+$E25))=$D25-1)),"T",IF(MOD(AW$7-(Setup!$B$6+$F25)+($D25+$E25)*1000,($D25+$E25))&lt;$D25,IF(MOD(AW$7-(Setup!$B$6+$F25)+($D25+$E25)*1000,($D25+$E25))&lt;Setup!$B$11,"D","N"),IF(AND(Setup!$B$9="Take from R&amp;R",OR(MOD(AW$7-(Setup!$B$6+$F25)+($D25+$E25)*1000,($D25+$E25))=$D25,MOD(AW$7-(Setup!$B$6+$F25)+($D25+$E25)*1000,($D25+$E25))=($D25+$E25)-1)),"T","R"))))</f>
      </c>
      <c r="AX25" s="24">
        <f>IF($A25="","",IF(AND(Setup!$B$9="Mark as travel",OR(MOD(AX$7-(Setup!$B$6+$F25)+($D25+$E25)*1000,($D25+$E25))=0,MOD(AX$7-(Setup!$B$6+$F25)+($D25+$E25)*1000,($D25+$E25))=$D25-1)),"T",IF(MOD(AX$7-(Setup!$B$6+$F25)+($D25+$E25)*1000,($D25+$E25))&lt;$D25,IF(MOD(AX$7-(Setup!$B$6+$F25)+($D25+$E25)*1000,($D25+$E25))&lt;Setup!$B$11,"D","N"),IF(AND(Setup!$B$9="Take from R&amp;R",OR(MOD(AX$7-(Setup!$B$6+$F25)+($D25+$E25)*1000,($D25+$E25))=$D25,MOD(AX$7-(Setup!$B$6+$F25)+($D25+$E25)*1000,($D25+$E25))=($D25+$E25)-1)),"T","R"))))</f>
      </c>
      <c r="AY25" s="24">
        <f>IF($A25="","",IF(AND(Setup!$B$9="Mark as travel",OR(MOD(AY$7-(Setup!$B$6+$F25)+($D25+$E25)*1000,($D25+$E25))=0,MOD(AY$7-(Setup!$B$6+$F25)+($D25+$E25)*1000,($D25+$E25))=$D25-1)),"T",IF(MOD(AY$7-(Setup!$B$6+$F25)+($D25+$E25)*1000,($D25+$E25))&lt;$D25,IF(MOD(AY$7-(Setup!$B$6+$F25)+($D25+$E25)*1000,($D25+$E25))&lt;Setup!$B$11,"D","N"),IF(AND(Setup!$B$9="Take from R&amp;R",OR(MOD(AY$7-(Setup!$B$6+$F25)+($D25+$E25)*1000,($D25+$E25))=$D25,MOD(AY$7-(Setup!$B$6+$F25)+($D25+$E25)*1000,($D25+$E25))=($D25+$E25)-1)),"T","R"))))</f>
      </c>
      <c r="AZ25" s="24">
        <f>IF($A25="","",IF(AND(Setup!$B$9="Mark as travel",OR(MOD(AZ$7-(Setup!$B$6+$F25)+($D25+$E25)*1000,($D25+$E25))=0,MOD(AZ$7-(Setup!$B$6+$F25)+($D25+$E25)*1000,($D25+$E25))=$D25-1)),"T",IF(MOD(AZ$7-(Setup!$B$6+$F25)+($D25+$E25)*1000,($D25+$E25))&lt;$D25,IF(MOD(AZ$7-(Setup!$B$6+$F25)+($D25+$E25)*1000,($D25+$E25))&lt;Setup!$B$11,"D","N"),IF(AND(Setup!$B$9="Take from R&amp;R",OR(MOD(AZ$7-(Setup!$B$6+$F25)+($D25+$E25)*1000,($D25+$E25))=$D25,MOD(AZ$7-(Setup!$B$6+$F25)+($D25+$E25)*1000,($D25+$E25))=($D25+$E25)-1)),"T","R"))))</f>
      </c>
      <c r="BA25" s="24">
        <f>IF($A25="","",IF(AND(Setup!$B$9="Mark as travel",OR(MOD(BA$7-(Setup!$B$6+$F25)+($D25+$E25)*1000,($D25+$E25))=0,MOD(BA$7-(Setup!$B$6+$F25)+($D25+$E25)*1000,($D25+$E25))=$D25-1)),"T",IF(MOD(BA$7-(Setup!$B$6+$F25)+($D25+$E25)*1000,($D25+$E25))&lt;$D25,IF(MOD(BA$7-(Setup!$B$6+$F25)+($D25+$E25)*1000,($D25+$E25))&lt;Setup!$B$11,"D","N"),IF(AND(Setup!$B$9="Take from R&amp;R",OR(MOD(BA$7-(Setup!$B$6+$F25)+($D25+$E25)*1000,($D25+$E25))=$D25,MOD(BA$7-(Setup!$B$6+$F25)+($D25+$E25)*1000,($D25+$E25))=($D25+$E25)-1)),"T","R"))))</f>
      </c>
      <c r="BB25" s="24">
        <f>IF($A25="","",IF(AND(Setup!$B$9="Mark as travel",OR(MOD(BB$7-(Setup!$B$6+$F25)+($D25+$E25)*1000,($D25+$E25))=0,MOD(BB$7-(Setup!$B$6+$F25)+($D25+$E25)*1000,($D25+$E25))=$D25-1)),"T",IF(MOD(BB$7-(Setup!$B$6+$F25)+($D25+$E25)*1000,($D25+$E25))&lt;$D25,IF(MOD(BB$7-(Setup!$B$6+$F25)+($D25+$E25)*1000,($D25+$E25))&lt;Setup!$B$11,"D","N"),IF(AND(Setup!$B$9="Take from R&amp;R",OR(MOD(BB$7-(Setup!$B$6+$F25)+($D25+$E25)*1000,($D25+$E25))=$D25,MOD(BB$7-(Setup!$B$6+$F25)+($D25+$E25)*1000,($D25+$E25))=($D25+$E25)-1)),"T","R"))))</f>
      </c>
      <c r="BC25" s="24">
        <f>IF($A25="","",IF(AND(Setup!$B$9="Mark as travel",OR(MOD(BC$7-(Setup!$B$6+$F25)+($D25+$E25)*1000,($D25+$E25))=0,MOD(BC$7-(Setup!$B$6+$F25)+($D25+$E25)*1000,($D25+$E25))=$D25-1)),"T",IF(MOD(BC$7-(Setup!$B$6+$F25)+($D25+$E25)*1000,($D25+$E25))&lt;$D25,IF(MOD(BC$7-(Setup!$B$6+$F25)+($D25+$E25)*1000,($D25+$E25))&lt;Setup!$B$11,"D","N"),IF(AND(Setup!$B$9="Take from R&amp;R",OR(MOD(BC$7-(Setup!$B$6+$F25)+($D25+$E25)*1000,($D25+$E25))=$D25,MOD(BC$7-(Setup!$B$6+$F25)+($D25+$E25)*1000,($D25+$E25))=($D25+$E25)-1)),"T","R"))))</f>
      </c>
      <c r="BD25" s="24">
        <f>IF($A25="","",IF(AND(Setup!$B$9="Mark as travel",OR(MOD(BD$7-(Setup!$B$6+$F25)+($D25+$E25)*1000,($D25+$E25))=0,MOD(BD$7-(Setup!$B$6+$F25)+($D25+$E25)*1000,($D25+$E25))=$D25-1)),"T",IF(MOD(BD$7-(Setup!$B$6+$F25)+($D25+$E25)*1000,($D25+$E25))&lt;$D25,IF(MOD(BD$7-(Setup!$B$6+$F25)+($D25+$E25)*1000,($D25+$E25))&lt;Setup!$B$11,"D","N"),IF(AND(Setup!$B$9="Take from R&amp;R",OR(MOD(BD$7-(Setup!$B$6+$F25)+($D25+$E25)*1000,($D25+$E25))=$D25,MOD(BD$7-(Setup!$B$6+$F25)+($D25+$E25)*1000,($D25+$E25))=($D25+$E25)-1)),"T","R"))))</f>
      </c>
      <c r="BE25" s="24">
        <f>IF($A25="","",IF(AND(Setup!$B$9="Mark as travel",OR(MOD(BE$7-(Setup!$B$6+$F25)+($D25+$E25)*1000,($D25+$E25))=0,MOD(BE$7-(Setup!$B$6+$F25)+($D25+$E25)*1000,($D25+$E25))=$D25-1)),"T",IF(MOD(BE$7-(Setup!$B$6+$F25)+($D25+$E25)*1000,($D25+$E25))&lt;$D25,IF(MOD(BE$7-(Setup!$B$6+$F25)+($D25+$E25)*1000,($D25+$E25))&lt;Setup!$B$11,"D","N"),IF(AND(Setup!$B$9="Take from R&amp;R",OR(MOD(BE$7-(Setup!$B$6+$F25)+($D25+$E25)*1000,($D25+$E25))=$D25,MOD(BE$7-(Setup!$B$6+$F25)+($D25+$E25)*1000,($D25+$E25))=($D25+$E25)-1)),"T","R"))))</f>
      </c>
      <c r="BF25" s="24">
        <f>IF($A25="","",IF(AND(Setup!$B$9="Mark as travel",OR(MOD(BF$7-(Setup!$B$6+$F25)+($D25+$E25)*1000,($D25+$E25))=0,MOD(BF$7-(Setup!$B$6+$F25)+($D25+$E25)*1000,($D25+$E25))=$D25-1)),"T",IF(MOD(BF$7-(Setup!$B$6+$F25)+($D25+$E25)*1000,($D25+$E25))&lt;$D25,IF(MOD(BF$7-(Setup!$B$6+$F25)+($D25+$E25)*1000,($D25+$E25))&lt;Setup!$B$11,"D","N"),IF(AND(Setup!$B$9="Take from R&amp;R",OR(MOD(BF$7-(Setup!$B$6+$F25)+($D25+$E25)*1000,($D25+$E25))=$D25,MOD(BF$7-(Setup!$B$6+$F25)+($D25+$E25)*1000,($D25+$E25))=($D25+$E25)-1)),"T","R"))))</f>
      </c>
      <c r="BG25" s="24">
        <f>IF($A25="","",IF(AND(Setup!$B$9="Mark as travel",OR(MOD(BG$7-(Setup!$B$6+$F25)+($D25+$E25)*1000,($D25+$E25))=0,MOD(BG$7-(Setup!$B$6+$F25)+($D25+$E25)*1000,($D25+$E25))=$D25-1)),"T",IF(MOD(BG$7-(Setup!$B$6+$F25)+($D25+$E25)*1000,($D25+$E25))&lt;$D25,IF(MOD(BG$7-(Setup!$B$6+$F25)+($D25+$E25)*1000,($D25+$E25))&lt;Setup!$B$11,"D","N"),IF(AND(Setup!$B$9="Take from R&amp;R",OR(MOD(BG$7-(Setup!$B$6+$F25)+($D25+$E25)*1000,($D25+$E25))=$D25,MOD(BG$7-(Setup!$B$6+$F25)+($D25+$E25)*1000,($D25+$E25))=($D25+$E25)-1)),"T","R"))))</f>
      </c>
      <c r="BH25" s="24">
        <f>IF($A25="","",IF(AND(Setup!$B$9="Mark as travel",OR(MOD(BH$7-(Setup!$B$6+$F25)+($D25+$E25)*1000,($D25+$E25))=0,MOD(BH$7-(Setup!$B$6+$F25)+($D25+$E25)*1000,($D25+$E25))=$D25-1)),"T",IF(MOD(BH$7-(Setup!$B$6+$F25)+($D25+$E25)*1000,($D25+$E25))&lt;$D25,IF(MOD(BH$7-(Setup!$B$6+$F25)+($D25+$E25)*1000,($D25+$E25))&lt;Setup!$B$11,"D","N"),IF(AND(Setup!$B$9="Take from R&amp;R",OR(MOD(BH$7-(Setup!$B$6+$F25)+($D25+$E25)*1000,($D25+$E25))=$D25,MOD(BH$7-(Setup!$B$6+$F25)+($D25+$E25)*1000,($D25+$E25))=($D25+$E25)-1)),"T","R"))))</f>
      </c>
      <c r="BI25" s="24">
        <f>IF($A25="","",IF(AND(Setup!$B$9="Mark as travel",OR(MOD(BI$7-(Setup!$B$6+$F25)+($D25+$E25)*1000,($D25+$E25))=0,MOD(BI$7-(Setup!$B$6+$F25)+($D25+$E25)*1000,($D25+$E25))=$D25-1)),"T",IF(MOD(BI$7-(Setup!$B$6+$F25)+($D25+$E25)*1000,($D25+$E25))&lt;$D25,IF(MOD(BI$7-(Setup!$B$6+$F25)+($D25+$E25)*1000,($D25+$E25))&lt;Setup!$B$11,"D","N"),IF(AND(Setup!$B$9="Take from R&amp;R",OR(MOD(BI$7-(Setup!$B$6+$F25)+($D25+$E25)*1000,($D25+$E25))=$D25,MOD(BI$7-(Setup!$B$6+$F25)+($D25+$E25)*1000,($D25+$E25))=($D25+$E25)-1)),"T","R"))))</f>
      </c>
      <c r="BJ25" s="24">
        <f>IF($A25="","",IF(AND(Setup!$B$9="Mark as travel",OR(MOD(BJ$7-(Setup!$B$6+$F25)+($D25+$E25)*1000,($D25+$E25))=0,MOD(BJ$7-(Setup!$B$6+$F25)+($D25+$E25)*1000,($D25+$E25))=$D25-1)),"T",IF(MOD(BJ$7-(Setup!$B$6+$F25)+($D25+$E25)*1000,($D25+$E25))&lt;$D25,IF(MOD(BJ$7-(Setup!$B$6+$F25)+($D25+$E25)*1000,($D25+$E25))&lt;Setup!$B$11,"D","N"),IF(AND(Setup!$B$9="Take from R&amp;R",OR(MOD(BJ$7-(Setup!$B$6+$F25)+($D25+$E25)*1000,($D25+$E25))=$D25,MOD(BJ$7-(Setup!$B$6+$F25)+($D25+$E25)*1000,($D25+$E25))=($D25+$E25)-1)),"T","R"))))</f>
      </c>
    </row>
    <row r="26" spans="1:62" x14ac:dyDescent="0.25">
      <c r="A26" s="31"/>
      <c r="B26" s="31"/>
      <c r="C26" s="31"/>
      <c r="D26" s="14">
        <f>IF($A26="","",IF(OR($C26="",$C26="Same as Setup"),Setup!$B$15,INDEX(Setup!$B$21:$B$29,MATCH($C26,Setup!$A$21:$A$29,0))))</f>
      </c>
      <c r="E26" s="14">
        <f>IF($A26="","",IF(OR($C26="",$C26="Same as Setup"),Setup!$B$16,INDEX(Setup!$C$21:$C$29,MATCH($C26,Setup!$A$21:$A$29,0))))</f>
      </c>
      <c r="F26" s="5"/>
      <c r="G26" s="24">
        <f>IF($A26="","",IF(AND(Setup!$B$9="Mark as travel",OR(MOD(G$7-(Setup!$B$6+$F26)+($D26+$E26)*1000,($D26+$E26))=0,MOD(G$7-(Setup!$B$6+$F26)+($D26+$E26)*1000,($D26+$E26))=$D26-1)),"T",IF(MOD(G$7-(Setup!$B$6+$F26)+($D26+$E26)*1000,($D26+$E26))&lt;$D26,IF(MOD(G$7-(Setup!$B$6+$F26)+($D26+$E26)*1000,($D26+$E26))&lt;Setup!$B$11,"D","N"),IF(AND(Setup!$B$9="Take from R&amp;R",OR(MOD(G$7-(Setup!$B$6+$F26)+($D26+$E26)*1000,($D26+$E26))=$D26,MOD(G$7-(Setup!$B$6+$F26)+($D26+$E26)*1000,($D26+$E26))=($D26+$E26)-1)),"T","R"))))</f>
      </c>
      <c r="H26" s="24">
        <f>IF($A26="","",IF(AND(Setup!$B$9="Mark as travel",OR(MOD(H$7-(Setup!$B$6+$F26)+($D26+$E26)*1000,($D26+$E26))=0,MOD(H$7-(Setup!$B$6+$F26)+($D26+$E26)*1000,($D26+$E26))=$D26-1)),"T",IF(MOD(H$7-(Setup!$B$6+$F26)+($D26+$E26)*1000,($D26+$E26))&lt;$D26,IF(MOD(H$7-(Setup!$B$6+$F26)+($D26+$E26)*1000,($D26+$E26))&lt;Setup!$B$11,"D","N"),IF(AND(Setup!$B$9="Take from R&amp;R",OR(MOD(H$7-(Setup!$B$6+$F26)+($D26+$E26)*1000,($D26+$E26))=$D26,MOD(H$7-(Setup!$B$6+$F26)+($D26+$E26)*1000,($D26+$E26))=($D26+$E26)-1)),"T","R"))))</f>
      </c>
      <c r="I26" s="24">
        <f>IF($A26="","",IF(AND(Setup!$B$9="Mark as travel",OR(MOD(I$7-(Setup!$B$6+$F26)+($D26+$E26)*1000,($D26+$E26))=0,MOD(I$7-(Setup!$B$6+$F26)+($D26+$E26)*1000,($D26+$E26))=$D26-1)),"T",IF(MOD(I$7-(Setup!$B$6+$F26)+($D26+$E26)*1000,($D26+$E26))&lt;$D26,IF(MOD(I$7-(Setup!$B$6+$F26)+($D26+$E26)*1000,($D26+$E26))&lt;Setup!$B$11,"D","N"),IF(AND(Setup!$B$9="Take from R&amp;R",OR(MOD(I$7-(Setup!$B$6+$F26)+($D26+$E26)*1000,($D26+$E26))=$D26,MOD(I$7-(Setup!$B$6+$F26)+($D26+$E26)*1000,($D26+$E26))=($D26+$E26)-1)),"T","R"))))</f>
      </c>
      <c r="J26" s="24">
        <f>IF($A26="","",IF(AND(Setup!$B$9="Mark as travel",OR(MOD(J$7-(Setup!$B$6+$F26)+($D26+$E26)*1000,($D26+$E26))=0,MOD(J$7-(Setup!$B$6+$F26)+($D26+$E26)*1000,($D26+$E26))=$D26-1)),"T",IF(MOD(J$7-(Setup!$B$6+$F26)+($D26+$E26)*1000,($D26+$E26))&lt;$D26,IF(MOD(J$7-(Setup!$B$6+$F26)+($D26+$E26)*1000,($D26+$E26))&lt;Setup!$B$11,"D","N"),IF(AND(Setup!$B$9="Take from R&amp;R",OR(MOD(J$7-(Setup!$B$6+$F26)+($D26+$E26)*1000,($D26+$E26))=$D26,MOD(J$7-(Setup!$B$6+$F26)+($D26+$E26)*1000,($D26+$E26))=($D26+$E26)-1)),"T","R"))))</f>
      </c>
      <c r="K26" s="24">
        <f>IF($A26="","",IF(AND(Setup!$B$9="Mark as travel",OR(MOD(K$7-(Setup!$B$6+$F26)+($D26+$E26)*1000,($D26+$E26))=0,MOD(K$7-(Setup!$B$6+$F26)+($D26+$E26)*1000,($D26+$E26))=$D26-1)),"T",IF(MOD(K$7-(Setup!$B$6+$F26)+($D26+$E26)*1000,($D26+$E26))&lt;$D26,IF(MOD(K$7-(Setup!$B$6+$F26)+($D26+$E26)*1000,($D26+$E26))&lt;Setup!$B$11,"D","N"),IF(AND(Setup!$B$9="Take from R&amp;R",OR(MOD(K$7-(Setup!$B$6+$F26)+($D26+$E26)*1000,($D26+$E26))=$D26,MOD(K$7-(Setup!$B$6+$F26)+($D26+$E26)*1000,($D26+$E26))=($D26+$E26)-1)),"T","R"))))</f>
      </c>
      <c r="L26" s="24">
        <f>IF($A26="","",IF(AND(Setup!$B$9="Mark as travel",OR(MOD(L$7-(Setup!$B$6+$F26)+($D26+$E26)*1000,($D26+$E26))=0,MOD(L$7-(Setup!$B$6+$F26)+($D26+$E26)*1000,($D26+$E26))=$D26-1)),"T",IF(MOD(L$7-(Setup!$B$6+$F26)+($D26+$E26)*1000,($D26+$E26))&lt;$D26,IF(MOD(L$7-(Setup!$B$6+$F26)+($D26+$E26)*1000,($D26+$E26))&lt;Setup!$B$11,"D","N"),IF(AND(Setup!$B$9="Take from R&amp;R",OR(MOD(L$7-(Setup!$B$6+$F26)+($D26+$E26)*1000,($D26+$E26))=$D26,MOD(L$7-(Setup!$B$6+$F26)+($D26+$E26)*1000,($D26+$E26))=($D26+$E26)-1)),"T","R"))))</f>
      </c>
      <c r="M26" s="24">
        <f>IF($A26="","",IF(AND(Setup!$B$9="Mark as travel",OR(MOD(M$7-(Setup!$B$6+$F26)+($D26+$E26)*1000,($D26+$E26))=0,MOD(M$7-(Setup!$B$6+$F26)+($D26+$E26)*1000,($D26+$E26))=$D26-1)),"T",IF(MOD(M$7-(Setup!$B$6+$F26)+($D26+$E26)*1000,($D26+$E26))&lt;$D26,IF(MOD(M$7-(Setup!$B$6+$F26)+($D26+$E26)*1000,($D26+$E26))&lt;Setup!$B$11,"D","N"),IF(AND(Setup!$B$9="Take from R&amp;R",OR(MOD(M$7-(Setup!$B$6+$F26)+($D26+$E26)*1000,($D26+$E26))=$D26,MOD(M$7-(Setup!$B$6+$F26)+($D26+$E26)*1000,($D26+$E26))=($D26+$E26)-1)),"T","R"))))</f>
      </c>
      <c r="N26" s="24">
        <f>IF($A26="","",IF(AND(Setup!$B$9="Mark as travel",OR(MOD(N$7-(Setup!$B$6+$F26)+($D26+$E26)*1000,($D26+$E26))=0,MOD(N$7-(Setup!$B$6+$F26)+($D26+$E26)*1000,($D26+$E26))=$D26-1)),"T",IF(MOD(N$7-(Setup!$B$6+$F26)+($D26+$E26)*1000,($D26+$E26))&lt;$D26,IF(MOD(N$7-(Setup!$B$6+$F26)+($D26+$E26)*1000,($D26+$E26))&lt;Setup!$B$11,"D","N"),IF(AND(Setup!$B$9="Take from R&amp;R",OR(MOD(N$7-(Setup!$B$6+$F26)+($D26+$E26)*1000,($D26+$E26))=$D26,MOD(N$7-(Setup!$B$6+$F26)+($D26+$E26)*1000,($D26+$E26))=($D26+$E26)-1)),"T","R"))))</f>
      </c>
      <c r="O26" s="24">
        <f>IF($A26="","",IF(AND(Setup!$B$9="Mark as travel",OR(MOD(O$7-(Setup!$B$6+$F26)+($D26+$E26)*1000,($D26+$E26))=0,MOD(O$7-(Setup!$B$6+$F26)+($D26+$E26)*1000,($D26+$E26))=$D26-1)),"T",IF(MOD(O$7-(Setup!$B$6+$F26)+($D26+$E26)*1000,($D26+$E26))&lt;$D26,IF(MOD(O$7-(Setup!$B$6+$F26)+($D26+$E26)*1000,($D26+$E26))&lt;Setup!$B$11,"D","N"),IF(AND(Setup!$B$9="Take from R&amp;R",OR(MOD(O$7-(Setup!$B$6+$F26)+($D26+$E26)*1000,($D26+$E26))=$D26,MOD(O$7-(Setup!$B$6+$F26)+($D26+$E26)*1000,($D26+$E26))=($D26+$E26)-1)),"T","R"))))</f>
      </c>
      <c r="P26" s="24">
        <f>IF($A26="","",IF(AND(Setup!$B$9="Mark as travel",OR(MOD(P$7-(Setup!$B$6+$F26)+($D26+$E26)*1000,($D26+$E26))=0,MOD(P$7-(Setup!$B$6+$F26)+($D26+$E26)*1000,($D26+$E26))=$D26-1)),"T",IF(MOD(P$7-(Setup!$B$6+$F26)+($D26+$E26)*1000,($D26+$E26))&lt;$D26,IF(MOD(P$7-(Setup!$B$6+$F26)+($D26+$E26)*1000,($D26+$E26))&lt;Setup!$B$11,"D","N"),IF(AND(Setup!$B$9="Take from R&amp;R",OR(MOD(P$7-(Setup!$B$6+$F26)+($D26+$E26)*1000,($D26+$E26))=$D26,MOD(P$7-(Setup!$B$6+$F26)+($D26+$E26)*1000,($D26+$E26))=($D26+$E26)-1)),"T","R"))))</f>
      </c>
      <c r="Q26" s="24">
        <f>IF($A26="","",IF(AND(Setup!$B$9="Mark as travel",OR(MOD(Q$7-(Setup!$B$6+$F26)+($D26+$E26)*1000,($D26+$E26))=0,MOD(Q$7-(Setup!$B$6+$F26)+($D26+$E26)*1000,($D26+$E26))=$D26-1)),"T",IF(MOD(Q$7-(Setup!$B$6+$F26)+($D26+$E26)*1000,($D26+$E26))&lt;$D26,IF(MOD(Q$7-(Setup!$B$6+$F26)+($D26+$E26)*1000,($D26+$E26))&lt;Setup!$B$11,"D","N"),IF(AND(Setup!$B$9="Take from R&amp;R",OR(MOD(Q$7-(Setup!$B$6+$F26)+($D26+$E26)*1000,($D26+$E26))=$D26,MOD(Q$7-(Setup!$B$6+$F26)+($D26+$E26)*1000,($D26+$E26))=($D26+$E26)-1)),"T","R"))))</f>
      </c>
      <c r="R26" s="24">
        <f>IF($A26="","",IF(AND(Setup!$B$9="Mark as travel",OR(MOD(R$7-(Setup!$B$6+$F26)+($D26+$E26)*1000,($D26+$E26))=0,MOD(R$7-(Setup!$B$6+$F26)+($D26+$E26)*1000,($D26+$E26))=$D26-1)),"T",IF(MOD(R$7-(Setup!$B$6+$F26)+($D26+$E26)*1000,($D26+$E26))&lt;$D26,IF(MOD(R$7-(Setup!$B$6+$F26)+($D26+$E26)*1000,($D26+$E26))&lt;Setup!$B$11,"D","N"),IF(AND(Setup!$B$9="Take from R&amp;R",OR(MOD(R$7-(Setup!$B$6+$F26)+($D26+$E26)*1000,($D26+$E26))=$D26,MOD(R$7-(Setup!$B$6+$F26)+($D26+$E26)*1000,($D26+$E26))=($D26+$E26)-1)),"T","R"))))</f>
      </c>
      <c r="S26" s="24">
        <f>IF($A26="","",IF(AND(Setup!$B$9="Mark as travel",OR(MOD(S$7-(Setup!$B$6+$F26)+($D26+$E26)*1000,($D26+$E26))=0,MOD(S$7-(Setup!$B$6+$F26)+($D26+$E26)*1000,($D26+$E26))=$D26-1)),"T",IF(MOD(S$7-(Setup!$B$6+$F26)+($D26+$E26)*1000,($D26+$E26))&lt;$D26,IF(MOD(S$7-(Setup!$B$6+$F26)+($D26+$E26)*1000,($D26+$E26))&lt;Setup!$B$11,"D","N"),IF(AND(Setup!$B$9="Take from R&amp;R",OR(MOD(S$7-(Setup!$B$6+$F26)+($D26+$E26)*1000,($D26+$E26))=$D26,MOD(S$7-(Setup!$B$6+$F26)+($D26+$E26)*1000,($D26+$E26))=($D26+$E26)-1)),"T","R"))))</f>
      </c>
      <c r="T26" s="24">
        <f>IF($A26="","",IF(AND(Setup!$B$9="Mark as travel",OR(MOD(T$7-(Setup!$B$6+$F26)+($D26+$E26)*1000,($D26+$E26))=0,MOD(T$7-(Setup!$B$6+$F26)+($D26+$E26)*1000,($D26+$E26))=$D26-1)),"T",IF(MOD(T$7-(Setup!$B$6+$F26)+($D26+$E26)*1000,($D26+$E26))&lt;$D26,IF(MOD(T$7-(Setup!$B$6+$F26)+($D26+$E26)*1000,($D26+$E26))&lt;Setup!$B$11,"D","N"),IF(AND(Setup!$B$9="Take from R&amp;R",OR(MOD(T$7-(Setup!$B$6+$F26)+($D26+$E26)*1000,($D26+$E26))=$D26,MOD(T$7-(Setup!$B$6+$F26)+($D26+$E26)*1000,($D26+$E26))=($D26+$E26)-1)),"T","R"))))</f>
      </c>
      <c r="U26" s="24">
        <f>IF($A26="","",IF(AND(Setup!$B$9="Mark as travel",OR(MOD(U$7-(Setup!$B$6+$F26)+($D26+$E26)*1000,($D26+$E26))=0,MOD(U$7-(Setup!$B$6+$F26)+($D26+$E26)*1000,($D26+$E26))=$D26-1)),"T",IF(MOD(U$7-(Setup!$B$6+$F26)+($D26+$E26)*1000,($D26+$E26))&lt;$D26,IF(MOD(U$7-(Setup!$B$6+$F26)+($D26+$E26)*1000,($D26+$E26))&lt;Setup!$B$11,"D","N"),IF(AND(Setup!$B$9="Take from R&amp;R",OR(MOD(U$7-(Setup!$B$6+$F26)+($D26+$E26)*1000,($D26+$E26))=$D26,MOD(U$7-(Setup!$B$6+$F26)+($D26+$E26)*1000,($D26+$E26))=($D26+$E26)-1)),"T","R"))))</f>
      </c>
      <c r="V26" s="24">
        <f>IF($A26="","",IF(AND(Setup!$B$9="Mark as travel",OR(MOD(V$7-(Setup!$B$6+$F26)+($D26+$E26)*1000,($D26+$E26))=0,MOD(V$7-(Setup!$B$6+$F26)+($D26+$E26)*1000,($D26+$E26))=$D26-1)),"T",IF(MOD(V$7-(Setup!$B$6+$F26)+($D26+$E26)*1000,($D26+$E26))&lt;$D26,IF(MOD(V$7-(Setup!$B$6+$F26)+($D26+$E26)*1000,($D26+$E26))&lt;Setup!$B$11,"D","N"),IF(AND(Setup!$B$9="Take from R&amp;R",OR(MOD(V$7-(Setup!$B$6+$F26)+($D26+$E26)*1000,($D26+$E26))=$D26,MOD(V$7-(Setup!$B$6+$F26)+($D26+$E26)*1000,($D26+$E26))=($D26+$E26)-1)),"T","R"))))</f>
      </c>
      <c r="W26" s="24">
        <f>IF($A26="","",IF(AND(Setup!$B$9="Mark as travel",OR(MOD(W$7-(Setup!$B$6+$F26)+($D26+$E26)*1000,($D26+$E26))=0,MOD(W$7-(Setup!$B$6+$F26)+($D26+$E26)*1000,($D26+$E26))=$D26-1)),"T",IF(MOD(W$7-(Setup!$B$6+$F26)+($D26+$E26)*1000,($D26+$E26))&lt;$D26,IF(MOD(W$7-(Setup!$B$6+$F26)+($D26+$E26)*1000,($D26+$E26))&lt;Setup!$B$11,"D","N"),IF(AND(Setup!$B$9="Take from R&amp;R",OR(MOD(W$7-(Setup!$B$6+$F26)+($D26+$E26)*1000,($D26+$E26))=$D26,MOD(W$7-(Setup!$B$6+$F26)+($D26+$E26)*1000,($D26+$E26))=($D26+$E26)-1)),"T","R"))))</f>
      </c>
      <c r="X26" s="24">
        <f>IF($A26="","",IF(AND(Setup!$B$9="Mark as travel",OR(MOD(X$7-(Setup!$B$6+$F26)+($D26+$E26)*1000,($D26+$E26))=0,MOD(X$7-(Setup!$B$6+$F26)+($D26+$E26)*1000,($D26+$E26))=$D26-1)),"T",IF(MOD(X$7-(Setup!$B$6+$F26)+($D26+$E26)*1000,($D26+$E26))&lt;$D26,IF(MOD(X$7-(Setup!$B$6+$F26)+($D26+$E26)*1000,($D26+$E26))&lt;Setup!$B$11,"D","N"),IF(AND(Setup!$B$9="Take from R&amp;R",OR(MOD(X$7-(Setup!$B$6+$F26)+($D26+$E26)*1000,($D26+$E26))=$D26,MOD(X$7-(Setup!$B$6+$F26)+($D26+$E26)*1000,($D26+$E26))=($D26+$E26)-1)),"T","R"))))</f>
      </c>
      <c r="Y26" s="24">
        <f>IF($A26="","",IF(AND(Setup!$B$9="Mark as travel",OR(MOD(Y$7-(Setup!$B$6+$F26)+($D26+$E26)*1000,($D26+$E26))=0,MOD(Y$7-(Setup!$B$6+$F26)+($D26+$E26)*1000,($D26+$E26))=$D26-1)),"T",IF(MOD(Y$7-(Setup!$B$6+$F26)+($D26+$E26)*1000,($D26+$E26))&lt;$D26,IF(MOD(Y$7-(Setup!$B$6+$F26)+($D26+$E26)*1000,($D26+$E26))&lt;Setup!$B$11,"D","N"),IF(AND(Setup!$B$9="Take from R&amp;R",OR(MOD(Y$7-(Setup!$B$6+$F26)+($D26+$E26)*1000,($D26+$E26))=$D26,MOD(Y$7-(Setup!$B$6+$F26)+($D26+$E26)*1000,($D26+$E26))=($D26+$E26)-1)),"T","R"))))</f>
      </c>
      <c r="Z26" s="24">
        <f>IF($A26="","",IF(AND(Setup!$B$9="Mark as travel",OR(MOD(Z$7-(Setup!$B$6+$F26)+($D26+$E26)*1000,($D26+$E26))=0,MOD(Z$7-(Setup!$B$6+$F26)+($D26+$E26)*1000,($D26+$E26))=$D26-1)),"T",IF(MOD(Z$7-(Setup!$B$6+$F26)+($D26+$E26)*1000,($D26+$E26))&lt;$D26,IF(MOD(Z$7-(Setup!$B$6+$F26)+($D26+$E26)*1000,($D26+$E26))&lt;Setup!$B$11,"D","N"),IF(AND(Setup!$B$9="Take from R&amp;R",OR(MOD(Z$7-(Setup!$B$6+$F26)+($D26+$E26)*1000,($D26+$E26))=$D26,MOD(Z$7-(Setup!$B$6+$F26)+($D26+$E26)*1000,($D26+$E26))=($D26+$E26)-1)),"T","R"))))</f>
      </c>
      <c r="AA26" s="24">
        <f>IF($A26="","",IF(AND(Setup!$B$9="Mark as travel",OR(MOD(AA$7-(Setup!$B$6+$F26)+($D26+$E26)*1000,($D26+$E26))=0,MOD(AA$7-(Setup!$B$6+$F26)+($D26+$E26)*1000,($D26+$E26))=$D26-1)),"T",IF(MOD(AA$7-(Setup!$B$6+$F26)+($D26+$E26)*1000,($D26+$E26))&lt;$D26,IF(MOD(AA$7-(Setup!$B$6+$F26)+($D26+$E26)*1000,($D26+$E26))&lt;Setup!$B$11,"D","N"),IF(AND(Setup!$B$9="Take from R&amp;R",OR(MOD(AA$7-(Setup!$B$6+$F26)+($D26+$E26)*1000,($D26+$E26))=$D26,MOD(AA$7-(Setup!$B$6+$F26)+($D26+$E26)*1000,($D26+$E26))=($D26+$E26)-1)),"T","R"))))</f>
      </c>
      <c r="AB26" s="24">
        <f>IF($A26="","",IF(AND(Setup!$B$9="Mark as travel",OR(MOD(AB$7-(Setup!$B$6+$F26)+($D26+$E26)*1000,($D26+$E26))=0,MOD(AB$7-(Setup!$B$6+$F26)+($D26+$E26)*1000,($D26+$E26))=$D26-1)),"T",IF(MOD(AB$7-(Setup!$B$6+$F26)+($D26+$E26)*1000,($D26+$E26))&lt;$D26,IF(MOD(AB$7-(Setup!$B$6+$F26)+($D26+$E26)*1000,($D26+$E26))&lt;Setup!$B$11,"D","N"),IF(AND(Setup!$B$9="Take from R&amp;R",OR(MOD(AB$7-(Setup!$B$6+$F26)+($D26+$E26)*1000,($D26+$E26))=$D26,MOD(AB$7-(Setup!$B$6+$F26)+($D26+$E26)*1000,($D26+$E26))=($D26+$E26)-1)),"T","R"))))</f>
      </c>
      <c r="AC26" s="24">
        <f>IF($A26="","",IF(AND(Setup!$B$9="Mark as travel",OR(MOD(AC$7-(Setup!$B$6+$F26)+($D26+$E26)*1000,($D26+$E26))=0,MOD(AC$7-(Setup!$B$6+$F26)+($D26+$E26)*1000,($D26+$E26))=$D26-1)),"T",IF(MOD(AC$7-(Setup!$B$6+$F26)+($D26+$E26)*1000,($D26+$E26))&lt;$D26,IF(MOD(AC$7-(Setup!$B$6+$F26)+($D26+$E26)*1000,($D26+$E26))&lt;Setup!$B$11,"D","N"),IF(AND(Setup!$B$9="Take from R&amp;R",OR(MOD(AC$7-(Setup!$B$6+$F26)+($D26+$E26)*1000,($D26+$E26))=$D26,MOD(AC$7-(Setup!$B$6+$F26)+($D26+$E26)*1000,($D26+$E26))=($D26+$E26)-1)),"T","R"))))</f>
      </c>
      <c r="AD26" s="24">
        <f>IF($A26="","",IF(AND(Setup!$B$9="Mark as travel",OR(MOD(AD$7-(Setup!$B$6+$F26)+($D26+$E26)*1000,($D26+$E26))=0,MOD(AD$7-(Setup!$B$6+$F26)+($D26+$E26)*1000,($D26+$E26))=$D26-1)),"T",IF(MOD(AD$7-(Setup!$B$6+$F26)+($D26+$E26)*1000,($D26+$E26))&lt;$D26,IF(MOD(AD$7-(Setup!$B$6+$F26)+($D26+$E26)*1000,($D26+$E26))&lt;Setup!$B$11,"D","N"),IF(AND(Setup!$B$9="Take from R&amp;R",OR(MOD(AD$7-(Setup!$B$6+$F26)+($D26+$E26)*1000,($D26+$E26))=$D26,MOD(AD$7-(Setup!$B$6+$F26)+($D26+$E26)*1000,($D26+$E26))=($D26+$E26)-1)),"T","R"))))</f>
      </c>
      <c r="AE26" s="24">
        <f>IF($A26="","",IF(AND(Setup!$B$9="Mark as travel",OR(MOD(AE$7-(Setup!$B$6+$F26)+($D26+$E26)*1000,($D26+$E26))=0,MOD(AE$7-(Setup!$B$6+$F26)+($D26+$E26)*1000,($D26+$E26))=$D26-1)),"T",IF(MOD(AE$7-(Setup!$B$6+$F26)+($D26+$E26)*1000,($D26+$E26))&lt;$D26,IF(MOD(AE$7-(Setup!$B$6+$F26)+($D26+$E26)*1000,($D26+$E26))&lt;Setup!$B$11,"D","N"),IF(AND(Setup!$B$9="Take from R&amp;R",OR(MOD(AE$7-(Setup!$B$6+$F26)+($D26+$E26)*1000,($D26+$E26))=$D26,MOD(AE$7-(Setup!$B$6+$F26)+($D26+$E26)*1000,($D26+$E26))=($D26+$E26)-1)),"T","R"))))</f>
      </c>
      <c r="AF26" s="24">
        <f>IF($A26="","",IF(AND(Setup!$B$9="Mark as travel",OR(MOD(AF$7-(Setup!$B$6+$F26)+($D26+$E26)*1000,($D26+$E26))=0,MOD(AF$7-(Setup!$B$6+$F26)+($D26+$E26)*1000,($D26+$E26))=$D26-1)),"T",IF(MOD(AF$7-(Setup!$B$6+$F26)+($D26+$E26)*1000,($D26+$E26))&lt;$D26,IF(MOD(AF$7-(Setup!$B$6+$F26)+($D26+$E26)*1000,($D26+$E26))&lt;Setup!$B$11,"D","N"),IF(AND(Setup!$B$9="Take from R&amp;R",OR(MOD(AF$7-(Setup!$B$6+$F26)+($D26+$E26)*1000,($D26+$E26))=$D26,MOD(AF$7-(Setup!$B$6+$F26)+($D26+$E26)*1000,($D26+$E26))=($D26+$E26)-1)),"T","R"))))</f>
      </c>
      <c r="AG26" s="24">
        <f>IF($A26="","",IF(AND(Setup!$B$9="Mark as travel",OR(MOD(AG$7-(Setup!$B$6+$F26)+($D26+$E26)*1000,($D26+$E26))=0,MOD(AG$7-(Setup!$B$6+$F26)+($D26+$E26)*1000,($D26+$E26))=$D26-1)),"T",IF(MOD(AG$7-(Setup!$B$6+$F26)+($D26+$E26)*1000,($D26+$E26))&lt;$D26,IF(MOD(AG$7-(Setup!$B$6+$F26)+($D26+$E26)*1000,($D26+$E26))&lt;Setup!$B$11,"D","N"),IF(AND(Setup!$B$9="Take from R&amp;R",OR(MOD(AG$7-(Setup!$B$6+$F26)+($D26+$E26)*1000,($D26+$E26))=$D26,MOD(AG$7-(Setup!$B$6+$F26)+($D26+$E26)*1000,($D26+$E26))=($D26+$E26)-1)),"T","R"))))</f>
      </c>
      <c r="AH26" s="24">
        <f>IF($A26="","",IF(AND(Setup!$B$9="Mark as travel",OR(MOD(AH$7-(Setup!$B$6+$F26)+($D26+$E26)*1000,($D26+$E26))=0,MOD(AH$7-(Setup!$B$6+$F26)+($D26+$E26)*1000,($D26+$E26))=$D26-1)),"T",IF(MOD(AH$7-(Setup!$B$6+$F26)+($D26+$E26)*1000,($D26+$E26))&lt;$D26,IF(MOD(AH$7-(Setup!$B$6+$F26)+($D26+$E26)*1000,($D26+$E26))&lt;Setup!$B$11,"D","N"),IF(AND(Setup!$B$9="Take from R&amp;R",OR(MOD(AH$7-(Setup!$B$6+$F26)+($D26+$E26)*1000,($D26+$E26))=$D26,MOD(AH$7-(Setup!$B$6+$F26)+($D26+$E26)*1000,($D26+$E26))=($D26+$E26)-1)),"T","R"))))</f>
      </c>
      <c r="AI26" s="24">
        <f>IF($A26="","",IF(AND(Setup!$B$9="Mark as travel",OR(MOD(AI$7-(Setup!$B$6+$F26)+($D26+$E26)*1000,($D26+$E26))=0,MOD(AI$7-(Setup!$B$6+$F26)+($D26+$E26)*1000,($D26+$E26))=$D26-1)),"T",IF(MOD(AI$7-(Setup!$B$6+$F26)+($D26+$E26)*1000,($D26+$E26))&lt;$D26,IF(MOD(AI$7-(Setup!$B$6+$F26)+($D26+$E26)*1000,($D26+$E26))&lt;Setup!$B$11,"D","N"),IF(AND(Setup!$B$9="Take from R&amp;R",OR(MOD(AI$7-(Setup!$B$6+$F26)+($D26+$E26)*1000,($D26+$E26))=$D26,MOD(AI$7-(Setup!$B$6+$F26)+($D26+$E26)*1000,($D26+$E26))=($D26+$E26)-1)),"T","R"))))</f>
      </c>
      <c r="AJ26" s="24">
        <f>IF($A26="","",IF(AND(Setup!$B$9="Mark as travel",OR(MOD(AJ$7-(Setup!$B$6+$F26)+($D26+$E26)*1000,($D26+$E26))=0,MOD(AJ$7-(Setup!$B$6+$F26)+($D26+$E26)*1000,($D26+$E26))=$D26-1)),"T",IF(MOD(AJ$7-(Setup!$B$6+$F26)+($D26+$E26)*1000,($D26+$E26))&lt;$D26,IF(MOD(AJ$7-(Setup!$B$6+$F26)+($D26+$E26)*1000,($D26+$E26))&lt;Setup!$B$11,"D","N"),IF(AND(Setup!$B$9="Take from R&amp;R",OR(MOD(AJ$7-(Setup!$B$6+$F26)+($D26+$E26)*1000,($D26+$E26))=$D26,MOD(AJ$7-(Setup!$B$6+$F26)+($D26+$E26)*1000,($D26+$E26))=($D26+$E26)-1)),"T","R"))))</f>
      </c>
      <c r="AK26" s="24">
        <f>IF($A26="","",IF(AND(Setup!$B$9="Mark as travel",OR(MOD(AK$7-(Setup!$B$6+$F26)+($D26+$E26)*1000,($D26+$E26))=0,MOD(AK$7-(Setup!$B$6+$F26)+($D26+$E26)*1000,($D26+$E26))=$D26-1)),"T",IF(MOD(AK$7-(Setup!$B$6+$F26)+($D26+$E26)*1000,($D26+$E26))&lt;$D26,IF(MOD(AK$7-(Setup!$B$6+$F26)+($D26+$E26)*1000,($D26+$E26))&lt;Setup!$B$11,"D","N"),IF(AND(Setup!$B$9="Take from R&amp;R",OR(MOD(AK$7-(Setup!$B$6+$F26)+($D26+$E26)*1000,($D26+$E26))=$D26,MOD(AK$7-(Setup!$B$6+$F26)+($D26+$E26)*1000,($D26+$E26))=($D26+$E26)-1)),"T","R"))))</f>
      </c>
      <c r="AL26" s="24">
        <f>IF($A26="","",IF(AND(Setup!$B$9="Mark as travel",OR(MOD(AL$7-(Setup!$B$6+$F26)+($D26+$E26)*1000,($D26+$E26))=0,MOD(AL$7-(Setup!$B$6+$F26)+($D26+$E26)*1000,($D26+$E26))=$D26-1)),"T",IF(MOD(AL$7-(Setup!$B$6+$F26)+($D26+$E26)*1000,($D26+$E26))&lt;$D26,IF(MOD(AL$7-(Setup!$B$6+$F26)+($D26+$E26)*1000,($D26+$E26))&lt;Setup!$B$11,"D","N"),IF(AND(Setup!$B$9="Take from R&amp;R",OR(MOD(AL$7-(Setup!$B$6+$F26)+($D26+$E26)*1000,($D26+$E26))=$D26,MOD(AL$7-(Setup!$B$6+$F26)+($D26+$E26)*1000,($D26+$E26))=($D26+$E26)-1)),"T","R"))))</f>
      </c>
      <c r="AM26" s="24">
        <f>IF($A26="","",IF(AND(Setup!$B$9="Mark as travel",OR(MOD(AM$7-(Setup!$B$6+$F26)+($D26+$E26)*1000,($D26+$E26))=0,MOD(AM$7-(Setup!$B$6+$F26)+($D26+$E26)*1000,($D26+$E26))=$D26-1)),"T",IF(MOD(AM$7-(Setup!$B$6+$F26)+($D26+$E26)*1000,($D26+$E26))&lt;$D26,IF(MOD(AM$7-(Setup!$B$6+$F26)+($D26+$E26)*1000,($D26+$E26))&lt;Setup!$B$11,"D","N"),IF(AND(Setup!$B$9="Take from R&amp;R",OR(MOD(AM$7-(Setup!$B$6+$F26)+($D26+$E26)*1000,($D26+$E26))=$D26,MOD(AM$7-(Setup!$B$6+$F26)+($D26+$E26)*1000,($D26+$E26))=($D26+$E26)-1)),"T","R"))))</f>
      </c>
      <c r="AN26" s="24">
        <f>IF($A26="","",IF(AND(Setup!$B$9="Mark as travel",OR(MOD(AN$7-(Setup!$B$6+$F26)+($D26+$E26)*1000,($D26+$E26))=0,MOD(AN$7-(Setup!$B$6+$F26)+($D26+$E26)*1000,($D26+$E26))=$D26-1)),"T",IF(MOD(AN$7-(Setup!$B$6+$F26)+($D26+$E26)*1000,($D26+$E26))&lt;$D26,IF(MOD(AN$7-(Setup!$B$6+$F26)+($D26+$E26)*1000,($D26+$E26))&lt;Setup!$B$11,"D","N"),IF(AND(Setup!$B$9="Take from R&amp;R",OR(MOD(AN$7-(Setup!$B$6+$F26)+($D26+$E26)*1000,($D26+$E26))=$D26,MOD(AN$7-(Setup!$B$6+$F26)+($D26+$E26)*1000,($D26+$E26))=($D26+$E26)-1)),"T","R"))))</f>
      </c>
      <c r="AO26" s="24">
        <f>IF($A26="","",IF(AND(Setup!$B$9="Mark as travel",OR(MOD(AO$7-(Setup!$B$6+$F26)+($D26+$E26)*1000,($D26+$E26))=0,MOD(AO$7-(Setup!$B$6+$F26)+($D26+$E26)*1000,($D26+$E26))=$D26-1)),"T",IF(MOD(AO$7-(Setup!$B$6+$F26)+($D26+$E26)*1000,($D26+$E26))&lt;$D26,IF(MOD(AO$7-(Setup!$B$6+$F26)+($D26+$E26)*1000,($D26+$E26))&lt;Setup!$B$11,"D","N"),IF(AND(Setup!$B$9="Take from R&amp;R",OR(MOD(AO$7-(Setup!$B$6+$F26)+($D26+$E26)*1000,($D26+$E26))=$D26,MOD(AO$7-(Setup!$B$6+$F26)+($D26+$E26)*1000,($D26+$E26))=($D26+$E26)-1)),"T","R"))))</f>
      </c>
      <c r="AP26" s="24">
        <f>IF($A26="","",IF(AND(Setup!$B$9="Mark as travel",OR(MOD(AP$7-(Setup!$B$6+$F26)+($D26+$E26)*1000,($D26+$E26))=0,MOD(AP$7-(Setup!$B$6+$F26)+($D26+$E26)*1000,($D26+$E26))=$D26-1)),"T",IF(MOD(AP$7-(Setup!$B$6+$F26)+($D26+$E26)*1000,($D26+$E26))&lt;$D26,IF(MOD(AP$7-(Setup!$B$6+$F26)+($D26+$E26)*1000,($D26+$E26))&lt;Setup!$B$11,"D","N"),IF(AND(Setup!$B$9="Take from R&amp;R",OR(MOD(AP$7-(Setup!$B$6+$F26)+($D26+$E26)*1000,($D26+$E26))=$D26,MOD(AP$7-(Setup!$B$6+$F26)+($D26+$E26)*1000,($D26+$E26))=($D26+$E26)-1)),"T","R"))))</f>
      </c>
      <c r="AQ26" s="24">
        <f>IF($A26="","",IF(AND(Setup!$B$9="Mark as travel",OR(MOD(AQ$7-(Setup!$B$6+$F26)+($D26+$E26)*1000,($D26+$E26))=0,MOD(AQ$7-(Setup!$B$6+$F26)+($D26+$E26)*1000,($D26+$E26))=$D26-1)),"T",IF(MOD(AQ$7-(Setup!$B$6+$F26)+($D26+$E26)*1000,($D26+$E26))&lt;$D26,IF(MOD(AQ$7-(Setup!$B$6+$F26)+($D26+$E26)*1000,($D26+$E26))&lt;Setup!$B$11,"D","N"),IF(AND(Setup!$B$9="Take from R&amp;R",OR(MOD(AQ$7-(Setup!$B$6+$F26)+($D26+$E26)*1000,($D26+$E26))=$D26,MOD(AQ$7-(Setup!$B$6+$F26)+($D26+$E26)*1000,($D26+$E26))=($D26+$E26)-1)),"T","R"))))</f>
      </c>
      <c r="AR26" s="24">
        <f>IF($A26="","",IF(AND(Setup!$B$9="Mark as travel",OR(MOD(AR$7-(Setup!$B$6+$F26)+($D26+$E26)*1000,($D26+$E26))=0,MOD(AR$7-(Setup!$B$6+$F26)+($D26+$E26)*1000,($D26+$E26))=$D26-1)),"T",IF(MOD(AR$7-(Setup!$B$6+$F26)+($D26+$E26)*1000,($D26+$E26))&lt;$D26,IF(MOD(AR$7-(Setup!$B$6+$F26)+($D26+$E26)*1000,($D26+$E26))&lt;Setup!$B$11,"D","N"),IF(AND(Setup!$B$9="Take from R&amp;R",OR(MOD(AR$7-(Setup!$B$6+$F26)+($D26+$E26)*1000,($D26+$E26))=$D26,MOD(AR$7-(Setup!$B$6+$F26)+($D26+$E26)*1000,($D26+$E26))=($D26+$E26)-1)),"T","R"))))</f>
      </c>
      <c r="AS26" s="24">
        <f>IF($A26="","",IF(AND(Setup!$B$9="Mark as travel",OR(MOD(AS$7-(Setup!$B$6+$F26)+($D26+$E26)*1000,($D26+$E26))=0,MOD(AS$7-(Setup!$B$6+$F26)+($D26+$E26)*1000,($D26+$E26))=$D26-1)),"T",IF(MOD(AS$7-(Setup!$B$6+$F26)+($D26+$E26)*1000,($D26+$E26))&lt;$D26,IF(MOD(AS$7-(Setup!$B$6+$F26)+($D26+$E26)*1000,($D26+$E26))&lt;Setup!$B$11,"D","N"),IF(AND(Setup!$B$9="Take from R&amp;R",OR(MOD(AS$7-(Setup!$B$6+$F26)+($D26+$E26)*1000,($D26+$E26))=$D26,MOD(AS$7-(Setup!$B$6+$F26)+($D26+$E26)*1000,($D26+$E26))=($D26+$E26)-1)),"T","R"))))</f>
      </c>
      <c r="AT26" s="24">
        <f>IF($A26="","",IF(AND(Setup!$B$9="Mark as travel",OR(MOD(AT$7-(Setup!$B$6+$F26)+($D26+$E26)*1000,($D26+$E26))=0,MOD(AT$7-(Setup!$B$6+$F26)+($D26+$E26)*1000,($D26+$E26))=$D26-1)),"T",IF(MOD(AT$7-(Setup!$B$6+$F26)+($D26+$E26)*1000,($D26+$E26))&lt;$D26,IF(MOD(AT$7-(Setup!$B$6+$F26)+($D26+$E26)*1000,($D26+$E26))&lt;Setup!$B$11,"D","N"),IF(AND(Setup!$B$9="Take from R&amp;R",OR(MOD(AT$7-(Setup!$B$6+$F26)+($D26+$E26)*1000,($D26+$E26))=$D26,MOD(AT$7-(Setup!$B$6+$F26)+($D26+$E26)*1000,($D26+$E26))=($D26+$E26)-1)),"T","R"))))</f>
      </c>
      <c r="AU26" s="24">
        <f>IF($A26="","",IF(AND(Setup!$B$9="Mark as travel",OR(MOD(AU$7-(Setup!$B$6+$F26)+($D26+$E26)*1000,($D26+$E26))=0,MOD(AU$7-(Setup!$B$6+$F26)+($D26+$E26)*1000,($D26+$E26))=$D26-1)),"T",IF(MOD(AU$7-(Setup!$B$6+$F26)+($D26+$E26)*1000,($D26+$E26))&lt;$D26,IF(MOD(AU$7-(Setup!$B$6+$F26)+($D26+$E26)*1000,($D26+$E26))&lt;Setup!$B$11,"D","N"),IF(AND(Setup!$B$9="Take from R&amp;R",OR(MOD(AU$7-(Setup!$B$6+$F26)+($D26+$E26)*1000,($D26+$E26))=$D26,MOD(AU$7-(Setup!$B$6+$F26)+($D26+$E26)*1000,($D26+$E26))=($D26+$E26)-1)),"T","R"))))</f>
      </c>
      <c r="AV26" s="24">
        <f>IF($A26="","",IF(AND(Setup!$B$9="Mark as travel",OR(MOD(AV$7-(Setup!$B$6+$F26)+($D26+$E26)*1000,($D26+$E26))=0,MOD(AV$7-(Setup!$B$6+$F26)+($D26+$E26)*1000,($D26+$E26))=$D26-1)),"T",IF(MOD(AV$7-(Setup!$B$6+$F26)+($D26+$E26)*1000,($D26+$E26))&lt;$D26,IF(MOD(AV$7-(Setup!$B$6+$F26)+($D26+$E26)*1000,($D26+$E26))&lt;Setup!$B$11,"D","N"),IF(AND(Setup!$B$9="Take from R&amp;R",OR(MOD(AV$7-(Setup!$B$6+$F26)+($D26+$E26)*1000,($D26+$E26))=$D26,MOD(AV$7-(Setup!$B$6+$F26)+($D26+$E26)*1000,($D26+$E26))=($D26+$E26)-1)),"T","R"))))</f>
      </c>
      <c r="AW26" s="24">
        <f>IF($A26="","",IF(AND(Setup!$B$9="Mark as travel",OR(MOD(AW$7-(Setup!$B$6+$F26)+($D26+$E26)*1000,($D26+$E26))=0,MOD(AW$7-(Setup!$B$6+$F26)+($D26+$E26)*1000,($D26+$E26))=$D26-1)),"T",IF(MOD(AW$7-(Setup!$B$6+$F26)+($D26+$E26)*1000,($D26+$E26))&lt;$D26,IF(MOD(AW$7-(Setup!$B$6+$F26)+($D26+$E26)*1000,($D26+$E26))&lt;Setup!$B$11,"D","N"),IF(AND(Setup!$B$9="Take from R&amp;R",OR(MOD(AW$7-(Setup!$B$6+$F26)+($D26+$E26)*1000,($D26+$E26))=$D26,MOD(AW$7-(Setup!$B$6+$F26)+($D26+$E26)*1000,($D26+$E26))=($D26+$E26)-1)),"T","R"))))</f>
      </c>
      <c r="AX26" s="24">
        <f>IF($A26="","",IF(AND(Setup!$B$9="Mark as travel",OR(MOD(AX$7-(Setup!$B$6+$F26)+($D26+$E26)*1000,($D26+$E26))=0,MOD(AX$7-(Setup!$B$6+$F26)+($D26+$E26)*1000,($D26+$E26))=$D26-1)),"T",IF(MOD(AX$7-(Setup!$B$6+$F26)+($D26+$E26)*1000,($D26+$E26))&lt;$D26,IF(MOD(AX$7-(Setup!$B$6+$F26)+($D26+$E26)*1000,($D26+$E26))&lt;Setup!$B$11,"D","N"),IF(AND(Setup!$B$9="Take from R&amp;R",OR(MOD(AX$7-(Setup!$B$6+$F26)+($D26+$E26)*1000,($D26+$E26))=$D26,MOD(AX$7-(Setup!$B$6+$F26)+($D26+$E26)*1000,($D26+$E26))=($D26+$E26)-1)),"T","R"))))</f>
      </c>
      <c r="AY26" s="24">
        <f>IF($A26="","",IF(AND(Setup!$B$9="Mark as travel",OR(MOD(AY$7-(Setup!$B$6+$F26)+($D26+$E26)*1000,($D26+$E26))=0,MOD(AY$7-(Setup!$B$6+$F26)+($D26+$E26)*1000,($D26+$E26))=$D26-1)),"T",IF(MOD(AY$7-(Setup!$B$6+$F26)+($D26+$E26)*1000,($D26+$E26))&lt;$D26,IF(MOD(AY$7-(Setup!$B$6+$F26)+($D26+$E26)*1000,($D26+$E26))&lt;Setup!$B$11,"D","N"),IF(AND(Setup!$B$9="Take from R&amp;R",OR(MOD(AY$7-(Setup!$B$6+$F26)+($D26+$E26)*1000,($D26+$E26))=$D26,MOD(AY$7-(Setup!$B$6+$F26)+($D26+$E26)*1000,($D26+$E26))=($D26+$E26)-1)),"T","R"))))</f>
      </c>
      <c r="AZ26" s="24">
        <f>IF($A26="","",IF(AND(Setup!$B$9="Mark as travel",OR(MOD(AZ$7-(Setup!$B$6+$F26)+($D26+$E26)*1000,($D26+$E26))=0,MOD(AZ$7-(Setup!$B$6+$F26)+($D26+$E26)*1000,($D26+$E26))=$D26-1)),"T",IF(MOD(AZ$7-(Setup!$B$6+$F26)+($D26+$E26)*1000,($D26+$E26))&lt;$D26,IF(MOD(AZ$7-(Setup!$B$6+$F26)+($D26+$E26)*1000,($D26+$E26))&lt;Setup!$B$11,"D","N"),IF(AND(Setup!$B$9="Take from R&amp;R",OR(MOD(AZ$7-(Setup!$B$6+$F26)+($D26+$E26)*1000,($D26+$E26))=$D26,MOD(AZ$7-(Setup!$B$6+$F26)+($D26+$E26)*1000,($D26+$E26))=($D26+$E26)-1)),"T","R"))))</f>
      </c>
      <c r="BA26" s="24">
        <f>IF($A26="","",IF(AND(Setup!$B$9="Mark as travel",OR(MOD(BA$7-(Setup!$B$6+$F26)+($D26+$E26)*1000,($D26+$E26))=0,MOD(BA$7-(Setup!$B$6+$F26)+($D26+$E26)*1000,($D26+$E26))=$D26-1)),"T",IF(MOD(BA$7-(Setup!$B$6+$F26)+($D26+$E26)*1000,($D26+$E26))&lt;$D26,IF(MOD(BA$7-(Setup!$B$6+$F26)+($D26+$E26)*1000,($D26+$E26))&lt;Setup!$B$11,"D","N"),IF(AND(Setup!$B$9="Take from R&amp;R",OR(MOD(BA$7-(Setup!$B$6+$F26)+($D26+$E26)*1000,($D26+$E26))=$D26,MOD(BA$7-(Setup!$B$6+$F26)+($D26+$E26)*1000,($D26+$E26))=($D26+$E26)-1)),"T","R"))))</f>
      </c>
      <c r="BB26" s="24">
        <f>IF($A26="","",IF(AND(Setup!$B$9="Mark as travel",OR(MOD(BB$7-(Setup!$B$6+$F26)+($D26+$E26)*1000,($D26+$E26))=0,MOD(BB$7-(Setup!$B$6+$F26)+($D26+$E26)*1000,($D26+$E26))=$D26-1)),"T",IF(MOD(BB$7-(Setup!$B$6+$F26)+($D26+$E26)*1000,($D26+$E26))&lt;$D26,IF(MOD(BB$7-(Setup!$B$6+$F26)+($D26+$E26)*1000,($D26+$E26))&lt;Setup!$B$11,"D","N"),IF(AND(Setup!$B$9="Take from R&amp;R",OR(MOD(BB$7-(Setup!$B$6+$F26)+($D26+$E26)*1000,($D26+$E26))=$D26,MOD(BB$7-(Setup!$B$6+$F26)+($D26+$E26)*1000,($D26+$E26))=($D26+$E26)-1)),"T","R"))))</f>
      </c>
      <c r="BC26" s="24">
        <f>IF($A26="","",IF(AND(Setup!$B$9="Mark as travel",OR(MOD(BC$7-(Setup!$B$6+$F26)+($D26+$E26)*1000,($D26+$E26))=0,MOD(BC$7-(Setup!$B$6+$F26)+($D26+$E26)*1000,($D26+$E26))=$D26-1)),"T",IF(MOD(BC$7-(Setup!$B$6+$F26)+($D26+$E26)*1000,($D26+$E26))&lt;$D26,IF(MOD(BC$7-(Setup!$B$6+$F26)+($D26+$E26)*1000,($D26+$E26))&lt;Setup!$B$11,"D","N"),IF(AND(Setup!$B$9="Take from R&amp;R",OR(MOD(BC$7-(Setup!$B$6+$F26)+($D26+$E26)*1000,($D26+$E26))=$D26,MOD(BC$7-(Setup!$B$6+$F26)+($D26+$E26)*1000,($D26+$E26))=($D26+$E26)-1)),"T","R"))))</f>
      </c>
      <c r="BD26" s="24">
        <f>IF($A26="","",IF(AND(Setup!$B$9="Mark as travel",OR(MOD(BD$7-(Setup!$B$6+$F26)+($D26+$E26)*1000,($D26+$E26))=0,MOD(BD$7-(Setup!$B$6+$F26)+($D26+$E26)*1000,($D26+$E26))=$D26-1)),"T",IF(MOD(BD$7-(Setup!$B$6+$F26)+($D26+$E26)*1000,($D26+$E26))&lt;$D26,IF(MOD(BD$7-(Setup!$B$6+$F26)+($D26+$E26)*1000,($D26+$E26))&lt;Setup!$B$11,"D","N"),IF(AND(Setup!$B$9="Take from R&amp;R",OR(MOD(BD$7-(Setup!$B$6+$F26)+($D26+$E26)*1000,($D26+$E26))=$D26,MOD(BD$7-(Setup!$B$6+$F26)+($D26+$E26)*1000,($D26+$E26))=($D26+$E26)-1)),"T","R"))))</f>
      </c>
      <c r="BE26" s="24">
        <f>IF($A26="","",IF(AND(Setup!$B$9="Mark as travel",OR(MOD(BE$7-(Setup!$B$6+$F26)+($D26+$E26)*1000,($D26+$E26))=0,MOD(BE$7-(Setup!$B$6+$F26)+($D26+$E26)*1000,($D26+$E26))=$D26-1)),"T",IF(MOD(BE$7-(Setup!$B$6+$F26)+($D26+$E26)*1000,($D26+$E26))&lt;$D26,IF(MOD(BE$7-(Setup!$B$6+$F26)+($D26+$E26)*1000,($D26+$E26))&lt;Setup!$B$11,"D","N"),IF(AND(Setup!$B$9="Take from R&amp;R",OR(MOD(BE$7-(Setup!$B$6+$F26)+($D26+$E26)*1000,($D26+$E26))=$D26,MOD(BE$7-(Setup!$B$6+$F26)+($D26+$E26)*1000,($D26+$E26))=($D26+$E26)-1)),"T","R"))))</f>
      </c>
      <c r="BF26" s="24">
        <f>IF($A26="","",IF(AND(Setup!$B$9="Mark as travel",OR(MOD(BF$7-(Setup!$B$6+$F26)+($D26+$E26)*1000,($D26+$E26))=0,MOD(BF$7-(Setup!$B$6+$F26)+($D26+$E26)*1000,($D26+$E26))=$D26-1)),"T",IF(MOD(BF$7-(Setup!$B$6+$F26)+($D26+$E26)*1000,($D26+$E26))&lt;$D26,IF(MOD(BF$7-(Setup!$B$6+$F26)+($D26+$E26)*1000,($D26+$E26))&lt;Setup!$B$11,"D","N"),IF(AND(Setup!$B$9="Take from R&amp;R",OR(MOD(BF$7-(Setup!$B$6+$F26)+($D26+$E26)*1000,($D26+$E26))=$D26,MOD(BF$7-(Setup!$B$6+$F26)+($D26+$E26)*1000,($D26+$E26))=($D26+$E26)-1)),"T","R"))))</f>
      </c>
      <c r="BG26" s="24">
        <f>IF($A26="","",IF(AND(Setup!$B$9="Mark as travel",OR(MOD(BG$7-(Setup!$B$6+$F26)+($D26+$E26)*1000,($D26+$E26))=0,MOD(BG$7-(Setup!$B$6+$F26)+($D26+$E26)*1000,($D26+$E26))=$D26-1)),"T",IF(MOD(BG$7-(Setup!$B$6+$F26)+($D26+$E26)*1000,($D26+$E26))&lt;$D26,IF(MOD(BG$7-(Setup!$B$6+$F26)+($D26+$E26)*1000,($D26+$E26))&lt;Setup!$B$11,"D","N"),IF(AND(Setup!$B$9="Take from R&amp;R",OR(MOD(BG$7-(Setup!$B$6+$F26)+($D26+$E26)*1000,($D26+$E26))=$D26,MOD(BG$7-(Setup!$B$6+$F26)+($D26+$E26)*1000,($D26+$E26))=($D26+$E26)-1)),"T","R"))))</f>
      </c>
      <c r="BH26" s="24">
        <f>IF($A26="","",IF(AND(Setup!$B$9="Mark as travel",OR(MOD(BH$7-(Setup!$B$6+$F26)+($D26+$E26)*1000,($D26+$E26))=0,MOD(BH$7-(Setup!$B$6+$F26)+($D26+$E26)*1000,($D26+$E26))=$D26-1)),"T",IF(MOD(BH$7-(Setup!$B$6+$F26)+($D26+$E26)*1000,($D26+$E26))&lt;$D26,IF(MOD(BH$7-(Setup!$B$6+$F26)+($D26+$E26)*1000,($D26+$E26))&lt;Setup!$B$11,"D","N"),IF(AND(Setup!$B$9="Take from R&amp;R",OR(MOD(BH$7-(Setup!$B$6+$F26)+($D26+$E26)*1000,($D26+$E26))=$D26,MOD(BH$7-(Setup!$B$6+$F26)+($D26+$E26)*1000,($D26+$E26))=($D26+$E26)-1)),"T","R"))))</f>
      </c>
      <c r="BI26" s="24">
        <f>IF($A26="","",IF(AND(Setup!$B$9="Mark as travel",OR(MOD(BI$7-(Setup!$B$6+$F26)+($D26+$E26)*1000,($D26+$E26))=0,MOD(BI$7-(Setup!$B$6+$F26)+($D26+$E26)*1000,($D26+$E26))=$D26-1)),"T",IF(MOD(BI$7-(Setup!$B$6+$F26)+($D26+$E26)*1000,($D26+$E26))&lt;$D26,IF(MOD(BI$7-(Setup!$B$6+$F26)+($D26+$E26)*1000,($D26+$E26))&lt;Setup!$B$11,"D","N"),IF(AND(Setup!$B$9="Take from R&amp;R",OR(MOD(BI$7-(Setup!$B$6+$F26)+($D26+$E26)*1000,($D26+$E26))=$D26,MOD(BI$7-(Setup!$B$6+$F26)+($D26+$E26)*1000,($D26+$E26))=($D26+$E26)-1)),"T","R"))))</f>
      </c>
      <c r="BJ26" s="24">
        <f>IF($A26="","",IF(AND(Setup!$B$9="Mark as travel",OR(MOD(BJ$7-(Setup!$B$6+$F26)+($D26+$E26)*1000,($D26+$E26))=0,MOD(BJ$7-(Setup!$B$6+$F26)+($D26+$E26)*1000,($D26+$E26))=$D26-1)),"T",IF(MOD(BJ$7-(Setup!$B$6+$F26)+($D26+$E26)*1000,($D26+$E26))&lt;$D26,IF(MOD(BJ$7-(Setup!$B$6+$F26)+($D26+$E26)*1000,($D26+$E26))&lt;Setup!$B$11,"D","N"),IF(AND(Setup!$B$9="Take from R&amp;R",OR(MOD(BJ$7-(Setup!$B$6+$F26)+($D26+$E26)*1000,($D26+$E26))=$D26,MOD(BJ$7-(Setup!$B$6+$F26)+($D26+$E26)*1000,($D26+$E26))=($D26+$E26)-1)),"T","R"))))</f>
      </c>
    </row>
    <row r="27" spans="1:62" x14ac:dyDescent="0.25">
      <c r="A27" s="31"/>
      <c r="B27" s="31"/>
      <c r="C27" s="31"/>
      <c r="D27" s="16">
        <f>IF($A27="","",IF(OR($C27="",$C27="Same as Setup"),Setup!$B$15,INDEX(Setup!$B$21:$B$29,MATCH($C27,Setup!$A$21:$A$29,0))))</f>
      </c>
      <c r="E27" s="16">
        <f>IF($A27="","",IF(OR($C27="",$C27="Same as Setup"),Setup!$B$16,INDEX(Setup!$C$21:$C$29,MATCH($C27,Setup!$A$21:$A$29,0))))</f>
      </c>
      <c r="F27" s="5"/>
      <c r="G27" s="24">
        <f>IF($A27="","",IF(AND(Setup!$B$9="Mark as travel",OR(MOD(G$7-(Setup!$B$6+$F27)+($D27+$E27)*1000,($D27+$E27))=0,MOD(G$7-(Setup!$B$6+$F27)+($D27+$E27)*1000,($D27+$E27))=$D27-1)),"T",IF(MOD(G$7-(Setup!$B$6+$F27)+($D27+$E27)*1000,($D27+$E27))&lt;$D27,IF(MOD(G$7-(Setup!$B$6+$F27)+($D27+$E27)*1000,($D27+$E27))&lt;Setup!$B$11,"D","N"),IF(AND(Setup!$B$9="Take from R&amp;R",OR(MOD(G$7-(Setup!$B$6+$F27)+($D27+$E27)*1000,($D27+$E27))=$D27,MOD(G$7-(Setup!$B$6+$F27)+($D27+$E27)*1000,($D27+$E27))=($D27+$E27)-1)),"T","R"))))</f>
      </c>
      <c r="H27" s="24">
        <f>IF($A27="","",IF(AND(Setup!$B$9="Mark as travel",OR(MOD(H$7-(Setup!$B$6+$F27)+($D27+$E27)*1000,($D27+$E27))=0,MOD(H$7-(Setup!$B$6+$F27)+($D27+$E27)*1000,($D27+$E27))=$D27-1)),"T",IF(MOD(H$7-(Setup!$B$6+$F27)+($D27+$E27)*1000,($D27+$E27))&lt;$D27,IF(MOD(H$7-(Setup!$B$6+$F27)+($D27+$E27)*1000,($D27+$E27))&lt;Setup!$B$11,"D","N"),IF(AND(Setup!$B$9="Take from R&amp;R",OR(MOD(H$7-(Setup!$B$6+$F27)+($D27+$E27)*1000,($D27+$E27))=$D27,MOD(H$7-(Setup!$B$6+$F27)+($D27+$E27)*1000,($D27+$E27))=($D27+$E27)-1)),"T","R"))))</f>
      </c>
      <c r="I27" s="24">
        <f>IF($A27="","",IF(AND(Setup!$B$9="Mark as travel",OR(MOD(I$7-(Setup!$B$6+$F27)+($D27+$E27)*1000,($D27+$E27))=0,MOD(I$7-(Setup!$B$6+$F27)+($D27+$E27)*1000,($D27+$E27))=$D27-1)),"T",IF(MOD(I$7-(Setup!$B$6+$F27)+($D27+$E27)*1000,($D27+$E27))&lt;$D27,IF(MOD(I$7-(Setup!$B$6+$F27)+($D27+$E27)*1000,($D27+$E27))&lt;Setup!$B$11,"D","N"),IF(AND(Setup!$B$9="Take from R&amp;R",OR(MOD(I$7-(Setup!$B$6+$F27)+($D27+$E27)*1000,($D27+$E27))=$D27,MOD(I$7-(Setup!$B$6+$F27)+($D27+$E27)*1000,($D27+$E27))=($D27+$E27)-1)),"T","R"))))</f>
      </c>
      <c r="J27" s="24">
        <f>IF($A27="","",IF(AND(Setup!$B$9="Mark as travel",OR(MOD(J$7-(Setup!$B$6+$F27)+($D27+$E27)*1000,($D27+$E27))=0,MOD(J$7-(Setup!$B$6+$F27)+($D27+$E27)*1000,($D27+$E27))=$D27-1)),"T",IF(MOD(J$7-(Setup!$B$6+$F27)+($D27+$E27)*1000,($D27+$E27))&lt;$D27,IF(MOD(J$7-(Setup!$B$6+$F27)+($D27+$E27)*1000,($D27+$E27))&lt;Setup!$B$11,"D","N"),IF(AND(Setup!$B$9="Take from R&amp;R",OR(MOD(J$7-(Setup!$B$6+$F27)+($D27+$E27)*1000,($D27+$E27))=$D27,MOD(J$7-(Setup!$B$6+$F27)+($D27+$E27)*1000,($D27+$E27))=($D27+$E27)-1)),"T","R"))))</f>
      </c>
      <c r="K27" s="24">
        <f>IF($A27="","",IF(AND(Setup!$B$9="Mark as travel",OR(MOD(K$7-(Setup!$B$6+$F27)+($D27+$E27)*1000,($D27+$E27))=0,MOD(K$7-(Setup!$B$6+$F27)+($D27+$E27)*1000,($D27+$E27))=$D27-1)),"T",IF(MOD(K$7-(Setup!$B$6+$F27)+($D27+$E27)*1000,($D27+$E27))&lt;$D27,IF(MOD(K$7-(Setup!$B$6+$F27)+($D27+$E27)*1000,($D27+$E27))&lt;Setup!$B$11,"D","N"),IF(AND(Setup!$B$9="Take from R&amp;R",OR(MOD(K$7-(Setup!$B$6+$F27)+($D27+$E27)*1000,($D27+$E27))=$D27,MOD(K$7-(Setup!$B$6+$F27)+($D27+$E27)*1000,($D27+$E27))=($D27+$E27)-1)),"T","R"))))</f>
      </c>
      <c r="L27" s="24">
        <f>IF($A27="","",IF(AND(Setup!$B$9="Mark as travel",OR(MOD(L$7-(Setup!$B$6+$F27)+($D27+$E27)*1000,($D27+$E27))=0,MOD(L$7-(Setup!$B$6+$F27)+($D27+$E27)*1000,($D27+$E27))=$D27-1)),"T",IF(MOD(L$7-(Setup!$B$6+$F27)+($D27+$E27)*1000,($D27+$E27))&lt;$D27,IF(MOD(L$7-(Setup!$B$6+$F27)+($D27+$E27)*1000,($D27+$E27))&lt;Setup!$B$11,"D","N"),IF(AND(Setup!$B$9="Take from R&amp;R",OR(MOD(L$7-(Setup!$B$6+$F27)+($D27+$E27)*1000,($D27+$E27))=$D27,MOD(L$7-(Setup!$B$6+$F27)+($D27+$E27)*1000,($D27+$E27))=($D27+$E27)-1)),"T","R"))))</f>
      </c>
      <c r="M27" s="24">
        <f>IF($A27="","",IF(AND(Setup!$B$9="Mark as travel",OR(MOD(M$7-(Setup!$B$6+$F27)+($D27+$E27)*1000,($D27+$E27))=0,MOD(M$7-(Setup!$B$6+$F27)+($D27+$E27)*1000,($D27+$E27))=$D27-1)),"T",IF(MOD(M$7-(Setup!$B$6+$F27)+($D27+$E27)*1000,($D27+$E27))&lt;$D27,IF(MOD(M$7-(Setup!$B$6+$F27)+($D27+$E27)*1000,($D27+$E27))&lt;Setup!$B$11,"D","N"),IF(AND(Setup!$B$9="Take from R&amp;R",OR(MOD(M$7-(Setup!$B$6+$F27)+($D27+$E27)*1000,($D27+$E27))=$D27,MOD(M$7-(Setup!$B$6+$F27)+($D27+$E27)*1000,($D27+$E27))=($D27+$E27)-1)),"T","R"))))</f>
      </c>
      <c r="N27" s="24">
        <f>IF($A27="","",IF(AND(Setup!$B$9="Mark as travel",OR(MOD(N$7-(Setup!$B$6+$F27)+($D27+$E27)*1000,($D27+$E27))=0,MOD(N$7-(Setup!$B$6+$F27)+($D27+$E27)*1000,($D27+$E27))=$D27-1)),"T",IF(MOD(N$7-(Setup!$B$6+$F27)+($D27+$E27)*1000,($D27+$E27))&lt;$D27,IF(MOD(N$7-(Setup!$B$6+$F27)+($D27+$E27)*1000,($D27+$E27))&lt;Setup!$B$11,"D","N"),IF(AND(Setup!$B$9="Take from R&amp;R",OR(MOD(N$7-(Setup!$B$6+$F27)+($D27+$E27)*1000,($D27+$E27))=$D27,MOD(N$7-(Setup!$B$6+$F27)+($D27+$E27)*1000,($D27+$E27))=($D27+$E27)-1)),"T","R"))))</f>
      </c>
      <c r="O27" s="24">
        <f>IF($A27="","",IF(AND(Setup!$B$9="Mark as travel",OR(MOD(O$7-(Setup!$B$6+$F27)+($D27+$E27)*1000,($D27+$E27))=0,MOD(O$7-(Setup!$B$6+$F27)+($D27+$E27)*1000,($D27+$E27))=$D27-1)),"T",IF(MOD(O$7-(Setup!$B$6+$F27)+($D27+$E27)*1000,($D27+$E27))&lt;$D27,IF(MOD(O$7-(Setup!$B$6+$F27)+($D27+$E27)*1000,($D27+$E27))&lt;Setup!$B$11,"D","N"),IF(AND(Setup!$B$9="Take from R&amp;R",OR(MOD(O$7-(Setup!$B$6+$F27)+($D27+$E27)*1000,($D27+$E27))=$D27,MOD(O$7-(Setup!$B$6+$F27)+($D27+$E27)*1000,($D27+$E27))=($D27+$E27)-1)),"T","R"))))</f>
      </c>
      <c r="P27" s="24">
        <f>IF($A27="","",IF(AND(Setup!$B$9="Mark as travel",OR(MOD(P$7-(Setup!$B$6+$F27)+($D27+$E27)*1000,($D27+$E27))=0,MOD(P$7-(Setup!$B$6+$F27)+($D27+$E27)*1000,($D27+$E27))=$D27-1)),"T",IF(MOD(P$7-(Setup!$B$6+$F27)+($D27+$E27)*1000,($D27+$E27))&lt;$D27,IF(MOD(P$7-(Setup!$B$6+$F27)+($D27+$E27)*1000,($D27+$E27))&lt;Setup!$B$11,"D","N"),IF(AND(Setup!$B$9="Take from R&amp;R",OR(MOD(P$7-(Setup!$B$6+$F27)+($D27+$E27)*1000,($D27+$E27))=$D27,MOD(P$7-(Setup!$B$6+$F27)+($D27+$E27)*1000,($D27+$E27))=($D27+$E27)-1)),"T","R"))))</f>
      </c>
      <c r="Q27" s="24">
        <f>IF($A27="","",IF(AND(Setup!$B$9="Mark as travel",OR(MOD(Q$7-(Setup!$B$6+$F27)+($D27+$E27)*1000,($D27+$E27))=0,MOD(Q$7-(Setup!$B$6+$F27)+($D27+$E27)*1000,($D27+$E27))=$D27-1)),"T",IF(MOD(Q$7-(Setup!$B$6+$F27)+($D27+$E27)*1000,($D27+$E27))&lt;$D27,IF(MOD(Q$7-(Setup!$B$6+$F27)+($D27+$E27)*1000,($D27+$E27))&lt;Setup!$B$11,"D","N"),IF(AND(Setup!$B$9="Take from R&amp;R",OR(MOD(Q$7-(Setup!$B$6+$F27)+($D27+$E27)*1000,($D27+$E27))=$D27,MOD(Q$7-(Setup!$B$6+$F27)+($D27+$E27)*1000,($D27+$E27))=($D27+$E27)-1)),"T","R"))))</f>
      </c>
      <c r="R27" s="24">
        <f>IF($A27="","",IF(AND(Setup!$B$9="Mark as travel",OR(MOD(R$7-(Setup!$B$6+$F27)+($D27+$E27)*1000,($D27+$E27))=0,MOD(R$7-(Setup!$B$6+$F27)+($D27+$E27)*1000,($D27+$E27))=$D27-1)),"T",IF(MOD(R$7-(Setup!$B$6+$F27)+($D27+$E27)*1000,($D27+$E27))&lt;$D27,IF(MOD(R$7-(Setup!$B$6+$F27)+($D27+$E27)*1000,($D27+$E27))&lt;Setup!$B$11,"D","N"),IF(AND(Setup!$B$9="Take from R&amp;R",OR(MOD(R$7-(Setup!$B$6+$F27)+($D27+$E27)*1000,($D27+$E27))=$D27,MOD(R$7-(Setup!$B$6+$F27)+($D27+$E27)*1000,($D27+$E27))=($D27+$E27)-1)),"T","R"))))</f>
      </c>
      <c r="S27" s="24">
        <f>IF($A27="","",IF(AND(Setup!$B$9="Mark as travel",OR(MOD(S$7-(Setup!$B$6+$F27)+($D27+$E27)*1000,($D27+$E27))=0,MOD(S$7-(Setup!$B$6+$F27)+($D27+$E27)*1000,($D27+$E27))=$D27-1)),"T",IF(MOD(S$7-(Setup!$B$6+$F27)+($D27+$E27)*1000,($D27+$E27))&lt;$D27,IF(MOD(S$7-(Setup!$B$6+$F27)+($D27+$E27)*1000,($D27+$E27))&lt;Setup!$B$11,"D","N"),IF(AND(Setup!$B$9="Take from R&amp;R",OR(MOD(S$7-(Setup!$B$6+$F27)+($D27+$E27)*1000,($D27+$E27))=$D27,MOD(S$7-(Setup!$B$6+$F27)+($D27+$E27)*1000,($D27+$E27))=($D27+$E27)-1)),"T","R"))))</f>
      </c>
      <c r="T27" s="24">
        <f>IF($A27="","",IF(AND(Setup!$B$9="Mark as travel",OR(MOD(T$7-(Setup!$B$6+$F27)+($D27+$E27)*1000,($D27+$E27))=0,MOD(T$7-(Setup!$B$6+$F27)+($D27+$E27)*1000,($D27+$E27))=$D27-1)),"T",IF(MOD(T$7-(Setup!$B$6+$F27)+($D27+$E27)*1000,($D27+$E27))&lt;$D27,IF(MOD(T$7-(Setup!$B$6+$F27)+($D27+$E27)*1000,($D27+$E27))&lt;Setup!$B$11,"D","N"),IF(AND(Setup!$B$9="Take from R&amp;R",OR(MOD(T$7-(Setup!$B$6+$F27)+($D27+$E27)*1000,($D27+$E27))=$D27,MOD(T$7-(Setup!$B$6+$F27)+($D27+$E27)*1000,($D27+$E27))=($D27+$E27)-1)),"T","R"))))</f>
      </c>
      <c r="U27" s="24">
        <f>IF($A27="","",IF(AND(Setup!$B$9="Mark as travel",OR(MOD(U$7-(Setup!$B$6+$F27)+($D27+$E27)*1000,($D27+$E27))=0,MOD(U$7-(Setup!$B$6+$F27)+($D27+$E27)*1000,($D27+$E27))=$D27-1)),"T",IF(MOD(U$7-(Setup!$B$6+$F27)+($D27+$E27)*1000,($D27+$E27))&lt;$D27,IF(MOD(U$7-(Setup!$B$6+$F27)+($D27+$E27)*1000,($D27+$E27))&lt;Setup!$B$11,"D","N"),IF(AND(Setup!$B$9="Take from R&amp;R",OR(MOD(U$7-(Setup!$B$6+$F27)+($D27+$E27)*1000,($D27+$E27))=$D27,MOD(U$7-(Setup!$B$6+$F27)+($D27+$E27)*1000,($D27+$E27))=($D27+$E27)-1)),"T","R"))))</f>
      </c>
      <c r="V27" s="24">
        <f>IF($A27="","",IF(AND(Setup!$B$9="Mark as travel",OR(MOD(V$7-(Setup!$B$6+$F27)+($D27+$E27)*1000,($D27+$E27))=0,MOD(V$7-(Setup!$B$6+$F27)+($D27+$E27)*1000,($D27+$E27))=$D27-1)),"T",IF(MOD(V$7-(Setup!$B$6+$F27)+($D27+$E27)*1000,($D27+$E27))&lt;$D27,IF(MOD(V$7-(Setup!$B$6+$F27)+($D27+$E27)*1000,($D27+$E27))&lt;Setup!$B$11,"D","N"),IF(AND(Setup!$B$9="Take from R&amp;R",OR(MOD(V$7-(Setup!$B$6+$F27)+($D27+$E27)*1000,($D27+$E27))=$D27,MOD(V$7-(Setup!$B$6+$F27)+($D27+$E27)*1000,($D27+$E27))=($D27+$E27)-1)),"T","R"))))</f>
      </c>
      <c r="W27" s="24">
        <f>IF($A27="","",IF(AND(Setup!$B$9="Mark as travel",OR(MOD(W$7-(Setup!$B$6+$F27)+($D27+$E27)*1000,($D27+$E27))=0,MOD(W$7-(Setup!$B$6+$F27)+($D27+$E27)*1000,($D27+$E27))=$D27-1)),"T",IF(MOD(W$7-(Setup!$B$6+$F27)+($D27+$E27)*1000,($D27+$E27))&lt;$D27,IF(MOD(W$7-(Setup!$B$6+$F27)+($D27+$E27)*1000,($D27+$E27))&lt;Setup!$B$11,"D","N"),IF(AND(Setup!$B$9="Take from R&amp;R",OR(MOD(W$7-(Setup!$B$6+$F27)+($D27+$E27)*1000,($D27+$E27))=$D27,MOD(W$7-(Setup!$B$6+$F27)+($D27+$E27)*1000,($D27+$E27))=($D27+$E27)-1)),"T","R"))))</f>
      </c>
      <c r="X27" s="24">
        <f>IF($A27="","",IF(AND(Setup!$B$9="Mark as travel",OR(MOD(X$7-(Setup!$B$6+$F27)+($D27+$E27)*1000,($D27+$E27))=0,MOD(X$7-(Setup!$B$6+$F27)+($D27+$E27)*1000,($D27+$E27))=$D27-1)),"T",IF(MOD(X$7-(Setup!$B$6+$F27)+($D27+$E27)*1000,($D27+$E27))&lt;$D27,IF(MOD(X$7-(Setup!$B$6+$F27)+($D27+$E27)*1000,($D27+$E27))&lt;Setup!$B$11,"D","N"),IF(AND(Setup!$B$9="Take from R&amp;R",OR(MOD(X$7-(Setup!$B$6+$F27)+($D27+$E27)*1000,($D27+$E27))=$D27,MOD(X$7-(Setup!$B$6+$F27)+($D27+$E27)*1000,($D27+$E27))=($D27+$E27)-1)),"T","R"))))</f>
      </c>
      <c r="Y27" s="24">
        <f>IF($A27="","",IF(AND(Setup!$B$9="Mark as travel",OR(MOD(Y$7-(Setup!$B$6+$F27)+($D27+$E27)*1000,($D27+$E27))=0,MOD(Y$7-(Setup!$B$6+$F27)+($D27+$E27)*1000,($D27+$E27))=$D27-1)),"T",IF(MOD(Y$7-(Setup!$B$6+$F27)+($D27+$E27)*1000,($D27+$E27))&lt;$D27,IF(MOD(Y$7-(Setup!$B$6+$F27)+($D27+$E27)*1000,($D27+$E27))&lt;Setup!$B$11,"D","N"),IF(AND(Setup!$B$9="Take from R&amp;R",OR(MOD(Y$7-(Setup!$B$6+$F27)+($D27+$E27)*1000,($D27+$E27))=$D27,MOD(Y$7-(Setup!$B$6+$F27)+($D27+$E27)*1000,($D27+$E27))=($D27+$E27)-1)),"T","R"))))</f>
      </c>
      <c r="Z27" s="24">
        <f>IF($A27="","",IF(AND(Setup!$B$9="Mark as travel",OR(MOD(Z$7-(Setup!$B$6+$F27)+($D27+$E27)*1000,($D27+$E27))=0,MOD(Z$7-(Setup!$B$6+$F27)+($D27+$E27)*1000,($D27+$E27))=$D27-1)),"T",IF(MOD(Z$7-(Setup!$B$6+$F27)+($D27+$E27)*1000,($D27+$E27))&lt;$D27,IF(MOD(Z$7-(Setup!$B$6+$F27)+($D27+$E27)*1000,($D27+$E27))&lt;Setup!$B$11,"D","N"),IF(AND(Setup!$B$9="Take from R&amp;R",OR(MOD(Z$7-(Setup!$B$6+$F27)+($D27+$E27)*1000,($D27+$E27))=$D27,MOD(Z$7-(Setup!$B$6+$F27)+($D27+$E27)*1000,($D27+$E27))=($D27+$E27)-1)),"T","R"))))</f>
      </c>
      <c r="AA27" s="24">
        <f>IF($A27="","",IF(AND(Setup!$B$9="Mark as travel",OR(MOD(AA$7-(Setup!$B$6+$F27)+($D27+$E27)*1000,($D27+$E27))=0,MOD(AA$7-(Setup!$B$6+$F27)+($D27+$E27)*1000,($D27+$E27))=$D27-1)),"T",IF(MOD(AA$7-(Setup!$B$6+$F27)+($D27+$E27)*1000,($D27+$E27))&lt;$D27,IF(MOD(AA$7-(Setup!$B$6+$F27)+($D27+$E27)*1000,($D27+$E27))&lt;Setup!$B$11,"D","N"),IF(AND(Setup!$B$9="Take from R&amp;R",OR(MOD(AA$7-(Setup!$B$6+$F27)+($D27+$E27)*1000,($D27+$E27))=$D27,MOD(AA$7-(Setup!$B$6+$F27)+($D27+$E27)*1000,($D27+$E27))=($D27+$E27)-1)),"T","R"))))</f>
      </c>
      <c r="AB27" s="24">
        <f>IF($A27="","",IF(AND(Setup!$B$9="Mark as travel",OR(MOD(AB$7-(Setup!$B$6+$F27)+($D27+$E27)*1000,($D27+$E27))=0,MOD(AB$7-(Setup!$B$6+$F27)+($D27+$E27)*1000,($D27+$E27))=$D27-1)),"T",IF(MOD(AB$7-(Setup!$B$6+$F27)+($D27+$E27)*1000,($D27+$E27))&lt;$D27,IF(MOD(AB$7-(Setup!$B$6+$F27)+($D27+$E27)*1000,($D27+$E27))&lt;Setup!$B$11,"D","N"),IF(AND(Setup!$B$9="Take from R&amp;R",OR(MOD(AB$7-(Setup!$B$6+$F27)+($D27+$E27)*1000,($D27+$E27))=$D27,MOD(AB$7-(Setup!$B$6+$F27)+($D27+$E27)*1000,($D27+$E27))=($D27+$E27)-1)),"T","R"))))</f>
      </c>
      <c r="AC27" s="24">
        <f>IF($A27="","",IF(AND(Setup!$B$9="Mark as travel",OR(MOD(AC$7-(Setup!$B$6+$F27)+($D27+$E27)*1000,($D27+$E27))=0,MOD(AC$7-(Setup!$B$6+$F27)+($D27+$E27)*1000,($D27+$E27))=$D27-1)),"T",IF(MOD(AC$7-(Setup!$B$6+$F27)+($D27+$E27)*1000,($D27+$E27))&lt;$D27,IF(MOD(AC$7-(Setup!$B$6+$F27)+($D27+$E27)*1000,($D27+$E27))&lt;Setup!$B$11,"D","N"),IF(AND(Setup!$B$9="Take from R&amp;R",OR(MOD(AC$7-(Setup!$B$6+$F27)+($D27+$E27)*1000,($D27+$E27))=$D27,MOD(AC$7-(Setup!$B$6+$F27)+($D27+$E27)*1000,($D27+$E27))=($D27+$E27)-1)),"T","R"))))</f>
      </c>
      <c r="AD27" s="24">
        <f>IF($A27="","",IF(AND(Setup!$B$9="Mark as travel",OR(MOD(AD$7-(Setup!$B$6+$F27)+($D27+$E27)*1000,($D27+$E27))=0,MOD(AD$7-(Setup!$B$6+$F27)+($D27+$E27)*1000,($D27+$E27))=$D27-1)),"T",IF(MOD(AD$7-(Setup!$B$6+$F27)+($D27+$E27)*1000,($D27+$E27))&lt;$D27,IF(MOD(AD$7-(Setup!$B$6+$F27)+($D27+$E27)*1000,($D27+$E27))&lt;Setup!$B$11,"D","N"),IF(AND(Setup!$B$9="Take from R&amp;R",OR(MOD(AD$7-(Setup!$B$6+$F27)+($D27+$E27)*1000,($D27+$E27))=$D27,MOD(AD$7-(Setup!$B$6+$F27)+($D27+$E27)*1000,($D27+$E27))=($D27+$E27)-1)),"T","R"))))</f>
      </c>
      <c r="AE27" s="24">
        <f>IF($A27="","",IF(AND(Setup!$B$9="Mark as travel",OR(MOD(AE$7-(Setup!$B$6+$F27)+($D27+$E27)*1000,($D27+$E27))=0,MOD(AE$7-(Setup!$B$6+$F27)+($D27+$E27)*1000,($D27+$E27))=$D27-1)),"T",IF(MOD(AE$7-(Setup!$B$6+$F27)+($D27+$E27)*1000,($D27+$E27))&lt;$D27,IF(MOD(AE$7-(Setup!$B$6+$F27)+($D27+$E27)*1000,($D27+$E27))&lt;Setup!$B$11,"D","N"),IF(AND(Setup!$B$9="Take from R&amp;R",OR(MOD(AE$7-(Setup!$B$6+$F27)+($D27+$E27)*1000,($D27+$E27))=$D27,MOD(AE$7-(Setup!$B$6+$F27)+($D27+$E27)*1000,($D27+$E27))=($D27+$E27)-1)),"T","R"))))</f>
      </c>
      <c r="AF27" s="24">
        <f>IF($A27="","",IF(AND(Setup!$B$9="Mark as travel",OR(MOD(AF$7-(Setup!$B$6+$F27)+($D27+$E27)*1000,($D27+$E27))=0,MOD(AF$7-(Setup!$B$6+$F27)+($D27+$E27)*1000,($D27+$E27))=$D27-1)),"T",IF(MOD(AF$7-(Setup!$B$6+$F27)+($D27+$E27)*1000,($D27+$E27))&lt;$D27,IF(MOD(AF$7-(Setup!$B$6+$F27)+($D27+$E27)*1000,($D27+$E27))&lt;Setup!$B$11,"D","N"),IF(AND(Setup!$B$9="Take from R&amp;R",OR(MOD(AF$7-(Setup!$B$6+$F27)+($D27+$E27)*1000,($D27+$E27))=$D27,MOD(AF$7-(Setup!$B$6+$F27)+($D27+$E27)*1000,($D27+$E27))=($D27+$E27)-1)),"T","R"))))</f>
      </c>
      <c r="AG27" s="24">
        <f>IF($A27="","",IF(AND(Setup!$B$9="Mark as travel",OR(MOD(AG$7-(Setup!$B$6+$F27)+($D27+$E27)*1000,($D27+$E27))=0,MOD(AG$7-(Setup!$B$6+$F27)+($D27+$E27)*1000,($D27+$E27))=$D27-1)),"T",IF(MOD(AG$7-(Setup!$B$6+$F27)+($D27+$E27)*1000,($D27+$E27))&lt;$D27,IF(MOD(AG$7-(Setup!$B$6+$F27)+($D27+$E27)*1000,($D27+$E27))&lt;Setup!$B$11,"D","N"),IF(AND(Setup!$B$9="Take from R&amp;R",OR(MOD(AG$7-(Setup!$B$6+$F27)+($D27+$E27)*1000,($D27+$E27))=$D27,MOD(AG$7-(Setup!$B$6+$F27)+($D27+$E27)*1000,($D27+$E27))=($D27+$E27)-1)),"T","R"))))</f>
      </c>
      <c r="AH27" s="24">
        <f>IF($A27="","",IF(AND(Setup!$B$9="Mark as travel",OR(MOD(AH$7-(Setup!$B$6+$F27)+($D27+$E27)*1000,($D27+$E27))=0,MOD(AH$7-(Setup!$B$6+$F27)+($D27+$E27)*1000,($D27+$E27))=$D27-1)),"T",IF(MOD(AH$7-(Setup!$B$6+$F27)+($D27+$E27)*1000,($D27+$E27))&lt;$D27,IF(MOD(AH$7-(Setup!$B$6+$F27)+($D27+$E27)*1000,($D27+$E27))&lt;Setup!$B$11,"D","N"),IF(AND(Setup!$B$9="Take from R&amp;R",OR(MOD(AH$7-(Setup!$B$6+$F27)+($D27+$E27)*1000,($D27+$E27))=$D27,MOD(AH$7-(Setup!$B$6+$F27)+($D27+$E27)*1000,($D27+$E27))=($D27+$E27)-1)),"T","R"))))</f>
      </c>
      <c r="AI27" s="24">
        <f>IF($A27="","",IF(AND(Setup!$B$9="Mark as travel",OR(MOD(AI$7-(Setup!$B$6+$F27)+($D27+$E27)*1000,($D27+$E27))=0,MOD(AI$7-(Setup!$B$6+$F27)+($D27+$E27)*1000,($D27+$E27))=$D27-1)),"T",IF(MOD(AI$7-(Setup!$B$6+$F27)+($D27+$E27)*1000,($D27+$E27))&lt;$D27,IF(MOD(AI$7-(Setup!$B$6+$F27)+($D27+$E27)*1000,($D27+$E27))&lt;Setup!$B$11,"D","N"),IF(AND(Setup!$B$9="Take from R&amp;R",OR(MOD(AI$7-(Setup!$B$6+$F27)+($D27+$E27)*1000,($D27+$E27))=$D27,MOD(AI$7-(Setup!$B$6+$F27)+($D27+$E27)*1000,($D27+$E27))=($D27+$E27)-1)),"T","R"))))</f>
      </c>
      <c r="AJ27" s="24">
        <f>IF($A27="","",IF(AND(Setup!$B$9="Mark as travel",OR(MOD(AJ$7-(Setup!$B$6+$F27)+($D27+$E27)*1000,($D27+$E27))=0,MOD(AJ$7-(Setup!$B$6+$F27)+($D27+$E27)*1000,($D27+$E27))=$D27-1)),"T",IF(MOD(AJ$7-(Setup!$B$6+$F27)+($D27+$E27)*1000,($D27+$E27))&lt;$D27,IF(MOD(AJ$7-(Setup!$B$6+$F27)+($D27+$E27)*1000,($D27+$E27))&lt;Setup!$B$11,"D","N"),IF(AND(Setup!$B$9="Take from R&amp;R",OR(MOD(AJ$7-(Setup!$B$6+$F27)+($D27+$E27)*1000,($D27+$E27))=$D27,MOD(AJ$7-(Setup!$B$6+$F27)+($D27+$E27)*1000,($D27+$E27))=($D27+$E27)-1)),"T","R"))))</f>
      </c>
      <c r="AK27" s="24">
        <f>IF($A27="","",IF(AND(Setup!$B$9="Mark as travel",OR(MOD(AK$7-(Setup!$B$6+$F27)+($D27+$E27)*1000,($D27+$E27))=0,MOD(AK$7-(Setup!$B$6+$F27)+($D27+$E27)*1000,($D27+$E27))=$D27-1)),"T",IF(MOD(AK$7-(Setup!$B$6+$F27)+($D27+$E27)*1000,($D27+$E27))&lt;$D27,IF(MOD(AK$7-(Setup!$B$6+$F27)+($D27+$E27)*1000,($D27+$E27))&lt;Setup!$B$11,"D","N"),IF(AND(Setup!$B$9="Take from R&amp;R",OR(MOD(AK$7-(Setup!$B$6+$F27)+($D27+$E27)*1000,($D27+$E27))=$D27,MOD(AK$7-(Setup!$B$6+$F27)+($D27+$E27)*1000,($D27+$E27))=($D27+$E27)-1)),"T","R"))))</f>
      </c>
      <c r="AL27" s="24">
        <f>IF($A27="","",IF(AND(Setup!$B$9="Mark as travel",OR(MOD(AL$7-(Setup!$B$6+$F27)+($D27+$E27)*1000,($D27+$E27))=0,MOD(AL$7-(Setup!$B$6+$F27)+($D27+$E27)*1000,($D27+$E27))=$D27-1)),"T",IF(MOD(AL$7-(Setup!$B$6+$F27)+($D27+$E27)*1000,($D27+$E27))&lt;$D27,IF(MOD(AL$7-(Setup!$B$6+$F27)+($D27+$E27)*1000,($D27+$E27))&lt;Setup!$B$11,"D","N"),IF(AND(Setup!$B$9="Take from R&amp;R",OR(MOD(AL$7-(Setup!$B$6+$F27)+($D27+$E27)*1000,($D27+$E27))=$D27,MOD(AL$7-(Setup!$B$6+$F27)+($D27+$E27)*1000,($D27+$E27))=($D27+$E27)-1)),"T","R"))))</f>
      </c>
      <c r="AM27" s="24">
        <f>IF($A27="","",IF(AND(Setup!$B$9="Mark as travel",OR(MOD(AM$7-(Setup!$B$6+$F27)+($D27+$E27)*1000,($D27+$E27))=0,MOD(AM$7-(Setup!$B$6+$F27)+($D27+$E27)*1000,($D27+$E27))=$D27-1)),"T",IF(MOD(AM$7-(Setup!$B$6+$F27)+($D27+$E27)*1000,($D27+$E27))&lt;$D27,IF(MOD(AM$7-(Setup!$B$6+$F27)+($D27+$E27)*1000,($D27+$E27))&lt;Setup!$B$11,"D","N"),IF(AND(Setup!$B$9="Take from R&amp;R",OR(MOD(AM$7-(Setup!$B$6+$F27)+($D27+$E27)*1000,($D27+$E27))=$D27,MOD(AM$7-(Setup!$B$6+$F27)+($D27+$E27)*1000,($D27+$E27))=($D27+$E27)-1)),"T","R"))))</f>
      </c>
      <c r="AN27" s="24">
        <f>IF($A27="","",IF(AND(Setup!$B$9="Mark as travel",OR(MOD(AN$7-(Setup!$B$6+$F27)+($D27+$E27)*1000,($D27+$E27))=0,MOD(AN$7-(Setup!$B$6+$F27)+($D27+$E27)*1000,($D27+$E27))=$D27-1)),"T",IF(MOD(AN$7-(Setup!$B$6+$F27)+($D27+$E27)*1000,($D27+$E27))&lt;$D27,IF(MOD(AN$7-(Setup!$B$6+$F27)+($D27+$E27)*1000,($D27+$E27))&lt;Setup!$B$11,"D","N"),IF(AND(Setup!$B$9="Take from R&amp;R",OR(MOD(AN$7-(Setup!$B$6+$F27)+($D27+$E27)*1000,($D27+$E27))=$D27,MOD(AN$7-(Setup!$B$6+$F27)+($D27+$E27)*1000,($D27+$E27))=($D27+$E27)-1)),"T","R"))))</f>
      </c>
      <c r="AO27" s="24">
        <f>IF($A27="","",IF(AND(Setup!$B$9="Mark as travel",OR(MOD(AO$7-(Setup!$B$6+$F27)+($D27+$E27)*1000,($D27+$E27))=0,MOD(AO$7-(Setup!$B$6+$F27)+($D27+$E27)*1000,($D27+$E27))=$D27-1)),"T",IF(MOD(AO$7-(Setup!$B$6+$F27)+($D27+$E27)*1000,($D27+$E27))&lt;$D27,IF(MOD(AO$7-(Setup!$B$6+$F27)+($D27+$E27)*1000,($D27+$E27))&lt;Setup!$B$11,"D","N"),IF(AND(Setup!$B$9="Take from R&amp;R",OR(MOD(AO$7-(Setup!$B$6+$F27)+($D27+$E27)*1000,($D27+$E27))=$D27,MOD(AO$7-(Setup!$B$6+$F27)+($D27+$E27)*1000,($D27+$E27))=($D27+$E27)-1)),"T","R"))))</f>
      </c>
      <c r="AP27" s="24">
        <f>IF($A27="","",IF(AND(Setup!$B$9="Mark as travel",OR(MOD(AP$7-(Setup!$B$6+$F27)+($D27+$E27)*1000,($D27+$E27))=0,MOD(AP$7-(Setup!$B$6+$F27)+($D27+$E27)*1000,($D27+$E27))=$D27-1)),"T",IF(MOD(AP$7-(Setup!$B$6+$F27)+($D27+$E27)*1000,($D27+$E27))&lt;$D27,IF(MOD(AP$7-(Setup!$B$6+$F27)+($D27+$E27)*1000,($D27+$E27))&lt;Setup!$B$11,"D","N"),IF(AND(Setup!$B$9="Take from R&amp;R",OR(MOD(AP$7-(Setup!$B$6+$F27)+($D27+$E27)*1000,($D27+$E27))=$D27,MOD(AP$7-(Setup!$B$6+$F27)+($D27+$E27)*1000,($D27+$E27))=($D27+$E27)-1)),"T","R"))))</f>
      </c>
      <c r="AQ27" s="24">
        <f>IF($A27="","",IF(AND(Setup!$B$9="Mark as travel",OR(MOD(AQ$7-(Setup!$B$6+$F27)+($D27+$E27)*1000,($D27+$E27))=0,MOD(AQ$7-(Setup!$B$6+$F27)+($D27+$E27)*1000,($D27+$E27))=$D27-1)),"T",IF(MOD(AQ$7-(Setup!$B$6+$F27)+($D27+$E27)*1000,($D27+$E27))&lt;$D27,IF(MOD(AQ$7-(Setup!$B$6+$F27)+($D27+$E27)*1000,($D27+$E27))&lt;Setup!$B$11,"D","N"),IF(AND(Setup!$B$9="Take from R&amp;R",OR(MOD(AQ$7-(Setup!$B$6+$F27)+($D27+$E27)*1000,($D27+$E27))=$D27,MOD(AQ$7-(Setup!$B$6+$F27)+($D27+$E27)*1000,($D27+$E27))=($D27+$E27)-1)),"T","R"))))</f>
      </c>
      <c r="AR27" s="24">
        <f>IF($A27="","",IF(AND(Setup!$B$9="Mark as travel",OR(MOD(AR$7-(Setup!$B$6+$F27)+($D27+$E27)*1000,($D27+$E27))=0,MOD(AR$7-(Setup!$B$6+$F27)+($D27+$E27)*1000,($D27+$E27))=$D27-1)),"T",IF(MOD(AR$7-(Setup!$B$6+$F27)+($D27+$E27)*1000,($D27+$E27))&lt;$D27,IF(MOD(AR$7-(Setup!$B$6+$F27)+($D27+$E27)*1000,($D27+$E27))&lt;Setup!$B$11,"D","N"),IF(AND(Setup!$B$9="Take from R&amp;R",OR(MOD(AR$7-(Setup!$B$6+$F27)+($D27+$E27)*1000,($D27+$E27))=$D27,MOD(AR$7-(Setup!$B$6+$F27)+($D27+$E27)*1000,($D27+$E27))=($D27+$E27)-1)),"T","R"))))</f>
      </c>
      <c r="AS27" s="24">
        <f>IF($A27="","",IF(AND(Setup!$B$9="Mark as travel",OR(MOD(AS$7-(Setup!$B$6+$F27)+($D27+$E27)*1000,($D27+$E27))=0,MOD(AS$7-(Setup!$B$6+$F27)+($D27+$E27)*1000,($D27+$E27))=$D27-1)),"T",IF(MOD(AS$7-(Setup!$B$6+$F27)+($D27+$E27)*1000,($D27+$E27))&lt;$D27,IF(MOD(AS$7-(Setup!$B$6+$F27)+($D27+$E27)*1000,($D27+$E27))&lt;Setup!$B$11,"D","N"),IF(AND(Setup!$B$9="Take from R&amp;R",OR(MOD(AS$7-(Setup!$B$6+$F27)+($D27+$E27)*1000,($D27+$E27))=$D27,MOD(AS$7-(Setup!$B$6+$F27)+($D27+$E27)*1000,($D27+$E27))=($D27+$E27)-1)),"T","R"))))</f>
      </c>
      <c r="AT27" s="24">
        <f>IF($A27="","",IF(AND(Setup!$B$9="Mark as travel",OR(MOD(AT$7-(Setup!$B$6+$F27)+($D27+$E27)*1000,($D27+$E27))=0,MOD(AT$7-(Setup!$B$6+$F27)+($D27+$E27)*1000,($D27+$E27))=$D27-1)),"T",IF(MOD(AT$7-(Setup!$B$6+$F27)+($D27+$E27)*1000,($D27+$E27))&lt;$D27,IF(MOD(AT$7-(Setup!$B$6+$F27)+($D27+$E27)*1000,($D27+$E27))&lt;Setup!$B$11,"D","N"),IF(AND(Setup!$B$9="Take from R&amp;R",OR(MOD(AT$7-(Setup!$B$6+$F27)+($D27+$E27)*1000,($D27+$E27))=$D27,MOD(AT$7-(Setup!$B$6+$F27)+($D27+$E27)*1000,($D27+$E27))=($D27+$E27)-1)),"T","R"))))</f>
      </c>
      <c r="AU27" s="24">
        <f>IF($A27="","",IF(AND(Setup!$B$9="Mark as travel",OR(MOD(AU$7-(Setup!$B$6+$F27)+($D27+$E27)*1000,($D27+$E27))=0,MOD(AU$7-(Setup!$B$6+$F27)+($D27+$E27)*1000,($D27+$E27))=$D27-1)),"T",IF(MOD(AU$7-(Setup!$B$6+$F27)+($D27+$E27)*1000,($D27+$E27))&lt;$D27,IF(MOD(AU$7-(Setup!$B$6+$F27)+($D27+$E27)*1000,($D27+$E27))&lt;Setup!$B$11,"D","N"),IF(AND(Setup!$B$9="Take from R&amp;R",OR(MOD(AU$7-(Setup!$B$6+$F27)+($D27+$E27)*1000,($D27+$E27))=$D27,MOD(AU$7-(Setup!$B$6+$F27)+($D27+$E27)*1000,($D27+$E27))=($D27+$E27)-1)),"T","R"))))</f>
      </c>
      <c r="AV27" s="24">
        <f>IF($A27="","",IF(AND(Setup!$B$9="Mark as travel",OR(MOD(AV$7-(Setup!$B$6+$F27)+($D27+$E27)*1000,($D27+$E27))=0,MOD(AV$7-(Setup!$B$6+$F27)+($D27+$E27)*1000,($D27+$E27))=$D27-1)),"T",IF(MOD(AV$7-(Setup!$B$6+$F27)+($D27+$E27)*1000,($D27+$E27))&lt;$D27,IF(MOD(AV$7-(Setup!$B$6+$F27)+($D27+$E27)*1000,($D27+$E27))&lt;Setup!$B$11,"D","N"),IF(AND(Setup!$B$9="Take from R&amp;R",OR(MOD(AV$7-(Setup!$B$6+$F27)+($D27+$E27)*1000,($D27+$E27))=$D27,MOD(AV$7-(Setup!$B$6+$F27)+($D27+$E27)*1000,($D27+$E27))=($D27+$E27)-1)),"T","R"))))</f>
      </c>
      <c r="AW27" s="24">
        <f>IF($A27="","",IF(AND(Setup!$B$9="Mark as travel",OR(MOD(AW$7-(Setup!$B$6+$F27)+($D27+$E27)*1000,($D27+$E27))=0,MOD(AW$7-(Setup!$B$6+$F27)+($D27+$E27)*1000,($D27+$E27))=$D27-1)),"T",IF(MOD(AW$7-(Setup!$B$6+$F27)+($D27+$E27)*1000,($D27+$E27))&lt;$D27,IF(MOD(AW$7-(Setup!$B$6+$F27)+($D27+$E27)*1000,($D27+$E27))&lt;Setup!$B$11,"D","N"),IF(AND(Setup!$B$9="Take from R&amp;R",OR(MOD(AW$7-(Setup!$B$6+$F27)+($D27+$E27)*1000,($D27+$E27))=$D27,MOD(AW$7-(Setup!$B$6+$F27)+($D27+$E27)*1000,($D27+$E27))=($D27+$E27)-1)),"T","R"))))</f>
      </c>
      <c r="AX27" s="24">
        <f>IF($A27="","",IF(AND(Setup!$B$9="Mark as travel",OR(MOD(AX$7-(Setup!$B$6+$F27)+($D27+$E27)*1000,($D27+$E27))=0,MOD(AX$7-(Setup!$B$6+$F27)+($D27+$E27)*1000,($D27+$E27))=$D27-1)),"T",IF(MOD(AX$7-(Setup!$B$6+$F27)+($D27+$E27)*1000,($D27+$E27))&lt;$D27,IF(MOD(AX$7-(Setup!$B$6+$F27)+($D27+$E27)*1000,($D27+$E27))&lt;Setup!$B$11,"D","N"),IF(AND(Setup!$B$9="Take from R&amp;R",OR(MOD(AX$7-(Setup!$B$6+$F27)+($D27+$E27)*1000,($D27+$E27))=$D27,MOD(AX$7-(Setup!$B$6+$F27)+($D27+$E27)*1000,($D27+$E27))=($D27+$E27)-1)),"T","R"))))</f>
      </c>
      <c r="AY27" s="24">
        <f>IF($A27="","",IF(AND(Setup!$B$9="Mark as travel",OR(MOD(AY$7-(Setup!$B$6+$F27)+($D27+$E27)*1000,($D27+$E27))=0,MOD(AY$7-(Setup!$B$6+$F27)+($D27+$E27)*1000,($D27+$E27))=$D27-1)),"T",IF(MOD(AY$7-(Setup!$B$6+$F27)+($D27+$E27)*1000,($D27+$E27))&lt;$D27,IF(MOD(AY$7-(Setup!$B$6+$F27)+($D27+$E27)*1000,($D27+$E27))&lt;Setup!$B$11,"D","N"),IF(AND(Setup!$B$9="Take from R&amp;R",OR(MOD(AY$7-(Setup!$B$6+$F27)+($D27+$E27)*1000,($D27+$E27))=$D27,MOD(AY$7-(Setup!$B$6+$F27)+($D27+$E27)*1000,($D27+$E27))=($D27+$E27)-1)),"T","R"))))</f>
      </c>
      <c r="AZ27" s="24">
        <f>IF($A27="","",IF(AND(Setup!$B$9="Mark as travel",OR(MOD(AZ$7-(Setup!$B$6+$F27)+($D27+$E27)*1000,($D27+$E27))=0,MOD(AZ$7-(Setup!$B$6+$F27)+($D27+$E27)*1000,($D27+$E27))=$D27-1)),"T",IF(MOD(AZ$7-(Setup!$B$6+$F27)+($D27+$E27)*1000,($D27+$E27))&lt;$D27,IF(MOD(AZ$7-(Setup!$B$6+$F27)+($D27+$E27)*1000,($D27+$E27))&lt;Setup!$B$11,"D","N"),IF(AND(Setup!$B$9="Take from R&amp;R",OR(MOD(AZ$7-(Setup!$B$6+$F27)+($D27+$E27)*1000,($D27+$E27))=$D27,MOD(AZ$7-(Setup!$B$6+$F27)+($D27+$E27)*1000,($D27+$E27))=($D27+$E27)-1)),"T","R"))))</f>
      </c>
      <c r="BA27" s="24">
        <f>IF($A27="","",IF(AND(Setup!$B$9="Mark as travel",OR(MOD(BA$7-(Setup!$B$6+$F27)+($D27+$E27)*1000,($D27+$E27))=0,MOD(BA$7-(Setup!$B$6+$F27)+($D27+$E27)*1000,($D27+$E27))=$D27-1)),"T",IF(MOD(BA$7-(Setup!$B$6+$F27)+($D27+$E27)*1000,($D27+$E27))&lt;$D27,IF(MOD(BA$7-(Setup!$B$6+$F27)+($D27+$E27)*1000,($D27+$E27))&lt;Setup!$B$11,"D","N"),IF(AND(Setup!$B$9="Take from R&amp;R",OR(MOD(BA$7-(Setup!$B$6+$F27)+($D27+$E27)*1000,($D27+$E27))=$D27,MOD(BA$7-(Setup!$B$6+$F27)+($D27+$E27)*1000,($D27+$E27))=($D27+$E27)-1)),"T","R"))))</f>
      </c>
      <c r="BB27" s="24">
        <f>IF($A27="","",IF(AND(Setup!$B$9="Mark as travel",OR(MOD(BB$7-(Setup!$B$6+$F27)+($D27+$E27)*1000,($D27+$E27))=0,MOD(BB$7-(Setup!$B$6+$F27)+($D27+$E27)*1000,($D27+$E27))=$D27-1)),"T",IF(MOD(BB$7-(Setup!$B$6+$F27)+($D27+$E27)*1000,($D27+$E27))&lt;$D27,IF(MOD(BB$7-(Setup!$B$6+$F27)+($D27+$E27)*1000,($D27+$E27))&lt;Setup!$B$11,"D","N"),IF(AND(Setup!$B$9="Take from R&amp;R",OR(MOD(BB$7-(Setup!$B$6+$F27)+($D27+$E27)*1000,($D27+$E27))=$D27,MOD(BB$7-(Setup!$B$6+$F27)+($D27+$E27)*1000,($D27+$E27))=($D27+$E27)-1)),"T","R"))))</f>
      </c>
      <c r="BC27" s="24">
        <f>IF($A27="","",IF(AND(Setup!$B$9="Mark as travel",OR(MOD(BC$7-(Setup!$B$6+$F27)+($D27+$E27)*1000,($D27+$E27))=0,MOD(BC$7-(Setup!$B$6+$F27)+($D27+$E27)*1000,($D27+$E27))=$D27-1)),"T",IF(MOD(BC$7-(Setup!$B$6+$F27)+($D27+$E27)*1000,($D27+$E27))&lt;$D27,IF(MOD(BC$7-(Setup!$B$6+$F27)+($D27+$E27)*1000,($D27+$E27))&lt;Setup!$B$11,"D","N"),IF(AND(Setup!$B$9="Take from R&amp;R",OR(MOD(BC$7-(Setup!$B$6+$F27)+($D27+$E27)*1000,($D27+$E27))=$D27,MOD(BC$7-(Setup!$B$6+$F27)+($D27+$E27)*1000,($D27+$E27))=($D27+$E27)-1)),"T","R"))))</f>
      </c>
      <c r="BD27" s="24">
        <f>IF($A27="","",IF(AND(Setup!$B$9="Mark as travel",OR(MOD(BD$7-(Setup!$B$6+$F27)+($D27+$E27)*1000,($D27+$E27))=0,MOD(BD$7-(Setup!$B$6+$F27)+($D27+$E27)*1000,($D27+$E27))=$D27-1)),"T",IF(MOD(BD$7-(Setup!$B$6+$F27)+($D27+$E27)*1000,($D27+$E27))&lt;$D27,IF(MOD(BD$7-(Setup!$B$6+$F27)+($D27+$E27)*1000,($D27+$E27))&lt;Setup!$B$11,"D","N"),IF(AND(Setup!$B$9="Take from R&amp;R",OR(MOD(BD$7-(Setup!$B$6+$F27)+($D27+$E27)*1000,($D27+$E27))=$D27,MOD(BD$7-(Setup!$B$6+$F27)+($D27+$E27)*1000,($D27+$E27))=($D27+$E27)-1)),"T","R"))))</f>
      </c>
      <c r="BE27" s="24">
        <f>IF($A27="","",IF(AND(Setup!$B$9="Mark as travel",OR(MOD(BE$7-(Setup!$B$6+$F27)+($D27+$E27)*1000,($D27+$E27))=0,MOD(BE$7-(Setup!$B$6+$F27)+($D27+$E27)*1000,($D27+$E27))=$D27-1)),"T",IF(MOD(BE$7-(Setup!$B$6+$F27)+($D27+$E27)*1000,($D27+$E27))&lt;$D27,IF(MOD(BE$7-(Setup!$B$6+$F27)+($D27+$E27)*1000,($D27+$E27))&lt;Setup!$B$11,"D","N"),IF(AND(Setup!$B$9="Take from R&amp;R",OR(MOD(BE$7-(Setup!$B$6+$F27)+($D27+$E27)*1000,($D27+$E27))=$D27,MOD(BE$7-(Setup!$B$6+$F27)+($D27+$E27)*1000,($D27+$E27))=($D27+$E27)-1)),"T","R"))))</f>
      </c>
      <c r="BF27" s="24">
        <f>IF($A27="","",IF(AND(Setup!$B$9="Mark as travel",OR(MOD(BF$7-(Setup!$B$6+$F27)+($D27+$E27)*1000,($D27+$E27))=0,MOD(BF$7-(Setup!$B$6+$F27)+($D27+$E27)*1000,($D27+$E27))=$D27-1)),"T",IF(MOD(BF$7-(Setup!$B$6+$F27)+($D27+$E27)*1000,($D27+$E27))&lt;$D27,IF(MOD(BF$7-(Setup!$B$6+$F27)+($D27+$E27)*1000,($D27+$E27))&lt;Setup!$B$11,"D","N"),IF(AND(Setup!$B$9="Take from R&amp;R",OR(MOD(BF$7-(Setup!$B$6+$F27)+($D27+$E27)*1000,($D27+$E27))=$D27,MOD(BF$7-(Setup!$B$6+$F27)+($D27+$E27)*1000,($D27+$E27))=($D27+$E27)-1)),"T","R"))))</f>
      </c>
      <c r="BG27" s="24">
        <f>IF($A27="","",IF(AND(Setup!$B$9="Mark as travel",OR(MOD(BG$7-(Setup!$B$6+$F27)+($D27+$E27)*1000,($D27+$E27))=0,MOD(BG$7-(Setup!$B$6+$F27)+($D27+$E27)*1000,($D27+$E27))=$D27-1)),"T",IF(MOD(BG$7-(Setup!$B$6+$F27)+($D27+$E27)*1000,($D27+$E27))&lt;$D27,IF(MOD(BG$7-(Setup!$B$6+$F27)+($D27+$E27)*1000,($D27+$E27))&lt;Setup!$B$11,"D","N"),IF(AND(Setup!$B$9="Take from R&amp;R",OR(MOD(BG$7-(Setup!$B$6+$F27)+($D27+$E27)*1000,($D27+$E27))=$D27,MOD(BG$7-(Setup!$B$6+$F27)+($D27+$E27)*1000,($D27+$E27))=($D27+$E27)-1)),"T","R"))))</f>
      </c>
      <c r="BH27" s="24">
        <f>IF($A27="","",IF(AND(Setup!$B$9="Mark as travel",OR(MOD(BH$7-(Setup!$B$6+$F27)+($D27+$E27)*1000,($D27+$E27))=0,MOD(BH$7-(Setup!$B$6+$F27)+($D27+$E27)*1000,($D27+$E27))=$D27-1)),"T",IF(MOD(BH$7-(Setup!$B$6+$F27)+($D27+$E27)*1000,($D27+$E27))&lt;$D27,IF(MOD(BH$7-(Setup!$B$6+$F27)+($D27+$E27)*1000,($D27+$E27))&lt;Setup!$B$11,"D","N"),IF(AND(Setup!$B$9="Take from R&amp;R",OR(MOD(BH$7-(Setup!$B$6+$F27)+($D27+$E27)*1000,($D27+$E27))=$D27,MOD(BH$7-(Setup!$B$6+$F27)+($D27+$E27)*1000,($D27+$E27))=($D27+$E27)-1)),"T","R"))))</f>
      </c>
      <c r="BI27" s="24">
        <f>IF($A27="","",IF(AND(Setup!$B$9="Mark as travel",OR(MOD(BI$7-(Setup!$B$6+$F27)+($D27+$E27)*1000,($D27+$E27))=0,MOD(BI$7-(Setup!$B$6+$F27)+($D27+$E27)*1000,($D27+$E27))=$D27-1)),"T",IF(MOD(BI$7-(Setup!$B$6+$F27)+($D27+$E27)*1000,($D27+$E27))&lt;$D27,IF(MOD(BI$7-(Setup!$B$6+$F27)+($D27+$E27)*1000,($D27+$E27))&lt;Setup!$B$11,"D","N"),IF(AND(Setup!$B$9="Take from R&amp;R",OR(MOD(BI$7-(Setup!$B$6+$F27)+($D27+$E27)*1000,($D27+$E27))=$D27,MOD(BI$7-(Setup!$B$6+$F27)+($D27+$E27)*1000,($D27+$E27))=($D27+$E27)-1)),"T","R"))))</f>
      </c>
      <c r="BJ27" s="24">
        <f>IF($A27="","",IF(AND(Setup!$B$9="Mark as travel",OR(MOD(BJ$7-(Setup!$B$6+$F27)+($D27+$E27)*1000,($D27+$E27))=0,MOD(BJ$7-(Setup!$B$6+$F27)+($D27+$E27)*1000,($D27+$E27))=$D27-1)),"T",IF(MOD(BJ$7-(Setup!$B$6+$F27)+($D27+$E27)*1000,($D27+$E27))&lt;$D27,IF(MOD(BJ$7-(Setup!$B$6+$F27)+($D27+$E27)*1000,($D27+$E27))&lt;Setup!$B$11,"D","N"),IF(AND(Setup!$B$9="Take from R&amp;R",OR(MOD(BJ$7-(Setup!$B$6+$F27)+($D27+$E27)*1000,($D27+$E27))=$D27,MOD(BJ$7-(Setup!$B$6+$F27)+($D27+$E27)*1000,($D27+$E27))=($D27+$E27)-1)),"T","R"))))</f>
      </c>
    </row>
    <row r="28" spans="1:62" x14ac:dyDescent="0.25">
      <c r="A28" s="31"/>
      <c r="B28" s="31"/>
      <c r="C28" s="31"/>
      <c r="D28" s="14">
        <f>IF($A28="","",IF(OR($C28="",$C28="Same as Setup"),Setup!$B$15,INDEX(Setup!$B$21:$B$29,MATCH($C28,Setup!$A$21:$A$29,0))))</f>
      </c>
      <c r="E28" s="14">
        <f>IF($A28="","",IF(OR($C28="",$C28="Same as Setup"),Setup!$B$16,INDEX(Setup!$C$21:$C$29,MATCH($C28,Setup!$A$21:$A$29,0))))</f>
      </c>
      <c r="F28" s="5"/>
      <c r="G28" s="24">
        <f>IF($A28="","",IF(AND(Setup!$B$9="Mark as travel",OR(MOD(G$7-(Setup!$B$6+$F28)+($D28+$E28)*1000,($D28+$E28))=0,MOD(G$7-(Setup!$B$6+$F28)+($D28+$E28)*1000,($D28+$E28))=$D28-1)),"T",IF(MOD(G$7-(Setup!$B$6+$F28)+($D28+$E28)*1000,($D28+$E28))&lt;$D28,IF(MOD(G$7-(Setup!$B$6+$F28)+($D28+$E28)*1000,($D28+$E28))&lt;Setup!$B$11,"D","N"),IF(AND(Setup!$B$9="Take from R&amp;R",OR(MOD(G$7-(Setup!$B$6+$F28)+($D28+$E28)*1000,($D28+$E28))=$D28,MOD(G$7-(Setup!$B$6+$F28)+($D28+$E28)*1000,($D28+$E28))=($D28+$E28)-1)),"T","R"))))</f>
      </c>
      <c r="H28" s="24">
        <f>IF($A28="","",IF(AND(Setup!$B$9="Mark as travel",OR(MOD(H$7-(Setup!$B$6+$F28)+($D28+$E28)*1000,($D28+$E28))=0,MOD(H$7-(Setup!$B$6+$F28)+($D28+$E28)*1000,($D28+$E28))=$D28-1)),"T",IF(MOD(H$7-(Setup!$B$6+$F28)+($D28+$E28)*1000,($D28+$E28))&lt;$D28,IF(MOD(H$7-(Setup!$B$6+$F28)+($D28+$E28)*1000,($D28+$E28))&lt;Setup!$B$11,"D","N"),IF(AND(Setup!$B$9="Take from R&amp;R",OR(MOD(H$7-(Setup!$B$6+$F28)+($D28+$E28)*1000,($D28+$E28))=$D28,MOD(H$7-(Setup!$B$6+$F28)+($D28+$E28)*1000,($D28+$E28))=($D28+$E28)-1)),"T","R"))))</f>
      </c>
      <c r="I28" s="24">
        <f>IF($A28="","",IF(AND(Setup!$B$9="Mark as travel",OR(MOD(I$7-(Setup!$B$6+$F28)+($D28+$E28)*1000,($D28+$E28))=0,MOD(I$7-(Setup!$B$6+$F28)+($D28+$E28)*1000,($D28+$E28))=$D28-1)),"T",IF(MOD(I$7-(Setup!$B$6+$F28)+($D28+$E28)*1000,($D28+$E28))&lt;$D28,IF(MOD(I$7-(Setup!$B$6+$F28)+($D28+$E28)*1000,($D28+$E28))&lt;Setup!$B$11,"D","N"),IF(AND(Setup!$B$9="Take from R&amp;R",OR(MOD(I$7-(Setup!$B$6+$F28)+($D28+$E28)*1000,($D28+$E28))=$D28,MOD(I$7-(Setup!$B$6+$F28)+($D28+$E28)*1000,($D28+$E28))=($D28+$E28)-1)),"T","R"))))</f>
      </c>
      <c r="J28" s="24">
        <f>IF($A28="","",IF(AND(Setup!$B$9="Mark as travel",OR(MOD(J$7-(Setup!$B$6+$F28)+($D28+$E28)*1000,($D28+$E28))=0,MOD(J$7-(Setup!$B$6+$F28)+($D28+$E28)*1000,($D28+$E28))=$D28-1)),"T",IF(MOD(J$7-(Setup!$B$6+$F28)+($D28+$E28)*1000,($D28+$E28))&lt;$D28,IF(MOD(J$7-(Setup!$B$6+$F28)+($D28+$E28)*1000,($D28+$E28))&lt;Setup!$B$11,"D","N"),IF(AND(Setup!$B$9="Take from R&amp;R",OR(MOD(J$7-(Setup!$B$6+$F28)+($D28+$E28)*1000,($D28+$E28))=$D28,MOD(J$7-(Setup!$B$6+$F28)+($D28+$E28)*1000,($D28+$E28))=($D28+$E28)-1)),"T","R"))))</f>
      </c>
      <c r="K28" s="24">
        <f>IF($A28="","",IF(AND(Setup!$B$9="Mark as travel",OR(MOD(K$7-(Setup!$B$6+$F28)+($D28+$E28)*1000,($D28+$E28))=0,MOD(K$7-(Setup!$B$6+$F28)+($D28+$E28)*1000,($D28+$E28))=$D28-1)),"T",IF(MOD(K$7-(Setup!$B$6+$F28)+($D28+$E28)*1000,($D28+$E28))&lt;$D28,IF(MOD(K$7-(Setup!$B$6+$F28)+($D28+$E28)*1000,($D28+$E28))&lt;Setup!$B$11,"D","N"),IF(AND(Setup!$B$9="Take from R&amp;R",OR(MOD(K$7-(Setup!$B$6+$F28)+($D28+$E28)*1000,($D28+$E28))=$D28,MOD(K$7-(Setup!$B$6+$F28)+($D28+$E28)*1000,($D28+$E28))=($D28+$E28)-1)),"T","R"))))</f>
      </c>
      <c r="L28" s="24">
        <f>IF($A28="","",IF(AND(Setup!$B$9="Mark as travel",OR(MOD(L$7-(Setup!$B$6+$F28)+($D28+$E28)*1000,($D28+$E28))=0,MOD(L$7-(Setup!$B$6+$F28)+($D28+$E28)*1000,($D28+$E28))=$D28-1)),"T",IF(MOD(L$7-(Setup!$B$6+$F28)+($D28+$E28)*1000,($D28+$E28))&lt;$D28,IF(MOD(L$7-(Setup!$B$6+$F28)+($D28+$E28)*1000,($D28+$E28))&lt;Setup!$B$11,"D","N"),IF(AND(Setup!$B$9="Take from R&amp;R",OR(MOD(L$7-(Setup!$B$6+$F28)+($D28+$E28)*1000,($D28+$E28))=$D28,MOD(L$7-(Setup!$B$6+$F28)+($D28+$E28)*1000,($D28+$E28))=($D28+$E28)-1)),"T","R"))))</f>
      </c>
      <c r="M28" s="24">
        <f>IF($A28="","",IF(AND(Setup!$B$9="Mark as travel",OR(MOD(M$7-(Setup!$B$6+$F28)+($D28+$E28)*1000,($D28+$E28))=0,MOD(M$7-(Setup!$B$6+$F28)+($D28+$E28)*1000,($D28+$E28))=$D28-1)),"T",IF(MOD(M$7-(Setup!$B$6+$F28)+($D28+$E28)*1000,($D28+$E28))&lt;$D28,IF(MOD(M$7-(Setup!$B$6+$F28)+($D28+$E28)*1000,($D28+$E28))&lt;Setup!$B$11,"D","N"),IF(AND(Setup!$B$9="Take from R&amp;R",OR(MOD(M$7-(Setup!$B$6+$F28)+($D28+$E28)*1000,($D28+$E28))=$D28,MOD(M$7-(Setup!$B$6+$F28)+($D28+$E28)*1000,($D28+$E28))=($D28+$E28)-1)),"T","R"))))</f>
      </c>
      <c r="N28" s="24">
        <f>IF($A28="","",IF(AND(Setup!$B$9="Mark as travel",OR(MOD(N$7-(Setup!$B$6+$F28)+($D28+$E28)*1000,($D28+$E28))=0,MOD(N$7-(Setup!$B$6+$F28)+($D28+$E28)*1000,($D28+$E28))=$D28-1)),"T",IF(MOD(N$7-(Setup!$B$6+$F28)+($D28+$E28)*1000,($D28+$E28))&lt;$D28,IF(MOD(N$7-(Setup!$B$6+$F28)+($D28+$E28)*1000,($D28+$E28))&lt;Setup!$B$11,"D","N"),IF(AND(Setup!$B$9="Take from R&amp;R",OR(MOD(N$7-(Setup!$B$6+$F28)+($D28+$E28)*1000,($D28+$E28))=$D28,MOD(N$7-(Setup!$B$6+$F28)+($D28+$E28)*1000,($D28+$E28))=($D28+$E28)-1)),"T","R"))))</f>
      </c>
      <c r="O28" s="24">
        <f>IF($A28="","",IF(AND(Setup!$B$9="Mark as travel",OR(MOD(O$7-(Setup!$B$6+$F28)+($D28+$E28)*1000,($D28+$E28))=0,MOD(O$7-(Setup!$B$6+$F28)+($D28+$E28)*1000,($D28+$E28))=$D28-1)),"T",IF(MOD(O$7-(Setup!$B$6+$F28)+($D28+$E28)*1000,($D28+$E28))&lt;$D28,IF(MOD(O$7-(Setup!$B$6+$F28)+($D28+$E28)*1000,($D28+$E28))&lt;Setup!$B$11,"D","N"),IF(AND(Setup!$B$9="Take from R&amp;R",OR(MOD(O$7-(Setup!$B$6+$F28)+($D28+$E28)*1000,($D28+$E28))=$D28,MOD(O$7-(Setup!$B$6+$F28)+($D28+$E28)*1000,($D28+$E28))=($D28+$E28)-1)),"T","R"))))</f>
      </c>
      <c r="P28" s="24">
        <f>IF($A28="","",IF(AND(Setup!$B$9="Mark as travel",OR(MOD(P$7-(Setup!$B$6+$F28)+($D28+$E28)*1000,($D28+$E28))=0,MOD(P$7-(Setup!$B$6+$F28)+($D28+$E28)*1000,($D28+$E28))=$D28-1)),"T",IF(MOD(P$7-(Setup!$B$6+$F28)+($D28+$E28)*1000,($D28+$E28))&lt;$D28,IF(MOD(P$7-(Setup!$B$6+$F28)+($D28+$E28)*1000,($D28+$E28))&lt;Setup!$B$11,"D","N"),IF(AND(Setup!$B$9="Take from R&amp;R",OR(MOD(P$7-(Setup!$B$6+$F28)+($D28+$E28)*1000,($D28+$E28))=$D28,MOD(P$7-(Setup!$B$6+$F28)+($D28+$E28)*1000,($D28+$E28))=($D28+$E28)-1)),"T","R"))))</f>
      </c>
      <c r="Q28" s="24">
        <f>IF($A28="","",IF(AND(Setup!$B$9="Mark as travel",OR(MOD(Q$7-(Setup!$B$6+$F28)+($D28+$E28)*1000,($D28+$E28))=0,MOD(Q$7-(Setup!$B$6+$F28)+($D28+$E28)*1000,($D28+$E28))=$D28-1)),"T",IF(MOD(Q$7-(Setup!$B$6+$F28)+($D28+$E28)*1000,($D28+$E28))&lt;$D28,IF(MOD(Q$7-(Setup!$B$6+$F28)+($D28+$E28)*1000,($D28+$E28))&lt;Setup!$B$11,"D","N"),IF(AND(Setup!$B$9="Take from R&amp;R",OR(MOD(Q$7-(Setup!$B$6+$F28)+($D28+$E28)*1000,($D28+$E28))=$D28,MOD(Q$7-(Setup!$B$6+$F28)+($D28+$E28)*1000,($D28+$E28))=($D28+$E28)-1)),"T","R"))))</f>
      </c>
      <c r="R28" s="24">
        <f>IF($A28="","",IF(AND(Setup!$B$9="Mark as travel",OR(MOD(R$7-(Setup!$B$6+$F28)+($D28+$E28)*1000,($D28+$E28))=0,MOD(R$7-(Setup!$B$6+$F28)+($D28+$E28)*1000,($D28+$E28))=$D28-1)),"T",IF(MOD(R$7-(Setup!$B$6+$F28)+($D28+$E28)*1000,($D28+$E28))&lt;$D28,IF(MOD(R$7-(Setup!$B$6+$F28)+($D28+$E28)*1000,($D28+$E28))&lt;Setup!$B$11,"D","N"),IF(AND(Setup!$B$9="Take from R&amp;R",OR(MOD(R$7-(Setup!$B$6+$F28)+($D28+$E28)*1000,($D28+$E28))=$D28,MOD(R$7-(Setup!$B$6+$F28)+($D28+$E28)*1000,($D28+$E28))=($D28+$E28)-1)),"T","R"))))</f>
      </c>
      <c r="S28" s="24">
        <f>IF($A28="","",IF(AND(Setup!$B$9="Mark as travel",OR(MOD(S$7-(Setup!$B$6+$F28)+($D28+$E28)*1000,($D28+$E28))=0,MOD(S$7-(Setup!$B$6+$F28)+($D28+$E28)*1000,($D28+$E28))=$D28-1)),"T",IF(MOD(S$7-(Setup!$B$6+$F28)+($D28+$E28)*1000,($D28+$E28))&lt;$D28,IF(MOD(S$7-(Setup!$B$6+$F28)+($D28+$E28)*1000,($D28+$E28))&lt;Setup!$B$11,"D","N"),IF(AND(Setup!$B$9="Take from R&amp;R",OR(MOD(S$7-(Setup!$B$6+$F28)+($D28+$E28)*1000,($D28+$E28))=$D28,MOD(S$7-(Setup!$B$6+$F28)+($D28+$E28)*1000,($D28+$E28))=($D28+$E28)-1)),"T","R"))))</f>
      </c>
      <c r="T28" s="24">
        <f>IF($A28="","",IF(AND(Setup!$B$9="Mark as travel",OR(MOD(T$7-(Setup!$B$6+$F28)+($D28+$E28)*1000,($D28+$E28))=0,MOD(T$7-(Setup!$B$6+$F28)+($D28+$E28)*1000,($D28+$E28))=$D28-1)),"T",IF(MOD(T$7-(Setup!$B$6+$F28)+($D28+$E28)*1000,($D28+$E28))&lt;$D28,IF(MOD(T$7-(Setup!$B$6+$F28)+($D28+$E28)*1000,($D28+$E28))&lt;Setup!$B$11,"D","N"),IF(AND(Setup!$B$9="Take from R&amp;R",OR(MOD(T$7-(Setup!$B$6+$F28)+($D28+$E28)*1000,($D28+$E28))=$D28,MOD(T$7-(Setup!$B$6+$F28)+($D28+$E28)*1000,($D28+$E28))=($D28+$E28)-1)),"T","R"))))</f>
      </c>
      <c r="U28" s="24">
        <f>IF($A28="","",IF(AND(Setup!$B$9="Mark as travel",OR(MOD(U$7-(Setup!$B$6+$F28)+($D28+$E28)*1000,($D28+$E28))=0,MOD(U$7-(Setup!$B$6+$F28)+($D28+$E28)*1000,($D28+$E28))=$D28-1)),"T",IF(MOD(U$7-(Setup!$B$6+$F28)+($D28+$E28)*1000,($D28+$E28))&lt;$D28,IF(MOD(U$7-(Setup!$B$6+$F28)+($D28+$E28)*1000,($D28+$E28))&lt;Setup!$B$11,"D","N"),IF(AND(Setup!$B$9="Take from R&amp;R",OR(MOD(U$7-(Setup!$B$6+$F28)+($D28+$E28)*1000,($D28+$E28))=$D28,MOD(U$7-(Setup!$B$6+$F28)+($D28+$E28)*1000,($D28+$E28))=($D28+$E28)-1)),"T","R"))))</f>
      </c>
      <c r="V28" s="24">
        <f>IF($A28="","",IF(AND(Setup!$B$9="Mark as travel",OR(MOD(V$7-(Setup!$B$6+$F28)+($D28+$E28)*1000,($D28+$E28))=0,MOD(V$7-(Setup!$B$6+$F28)+($D28+$E28)*1000,($D28+$E28))=$D28-1)),"T",IF(MOD(V$7-(Setup!$B$6+$F28)+($D28+$E28)*1000,($D28+$E28))&lt;$D28,IF(MOD(V$7-(Setup!$B$6+$F28)+($D28+$E28)*1000,($D28+$E28))&lt;Setup!$B$11,"D","N"),IF(AND(Setup!$B$9="Take from R&amp;R",OR(MOD(V$7-(Setup!$B$6+$F28)+($D28+$E28)*1000,($D28+$E28))=$D28,MOD(V$7-(Setup!$B$6+$F28)+($D28+$E28)*1000,($D28+$E28))=($D28+$E28)-1)),"T","R"))))</f>
      </c>
      <c r="W28" s="24">
        <f>IF($A28="","",IF(AND(Setup!$B$9="Mark as travel",OR(MOD(W$7-(Setup!$B$6+$F28)+($D28+$E28)*1000,($D28+$E28))=0,MOD(W$7-(Setup!$B$6+$F28)+($D28+$E28)*1000,($D28+$E28))=$D28-1)),"T",IF(MOD(W$7-(Setup!$B$6+$F28)+($D28+$E28)*1000,($D28+$E28))&lt;$D28,IF(MOD(W$7-(Setup!$B$6+$F28)+($D28+$E28)*1000,($D28+$E28))&lt;Setup!$B$11,"D","N"),IF(AND(Setup!$B$9="Take from R&amp;R",OR(MOD(W$7-(Setup!$B$6+$F28)+($D28+$E28)*1000,($D28+$E28))=$D28,MOD(W$7-(Setup!$B$6+$F28)+($D28+$E28)*1000,($D28+$E28))=($D28+$E28)-1)),"T","R"))))</f>
      </c>
      <c r="X28" s="24">
        <f>IF($A28="","",IF(AND(Setup!$B$9="Mark as travel",OR(MOD(X$7-(Setup!$B$6+$F28)+($D28+$E28)*1000,($D28+$E28))=0,MOD(X$7-(Setup!$B$6+$F28)+($D28+$E28)*1000,($D28+$E28))=$D28-1)),"T",IF(MOD(X$7-(Setup!$B$6+$F28)+($D28+$E28)*1000,($D28+$E28))&lt;$D28,IF(MOD(X$7-(Setup!$B$6+$F28)+($D28+$E28)*1000,($D28+$E28))&lt;Setup!$B$11,"D","N"),IF(AND(Setup!$B$9="Take from R&amp;R",OR(MOD(X$7-(Setup!$B$6+$F28)+($D28+$E28)*1000,($D28+$E28))=$D28,MOD(X$7-(Setup!$B$6+$F28)+($D28+$E28)*1000,($D28+$E28))=($D28+$E28)-1)),"T","R"))))</f>
      </c>
      <c r="Y28" s="24">
        <f>IF($A28="","",IF(AND(Setup!$B$9="Mark as travel",OR(MOD(Y$7-(Setup!$B$6+$F28)+($D28+$E28)*1000,($D28+$E28))=0,MOD(Y$7-(Setup!$B$6+$F28)+($D28+$E28)*1000,($D28+$E28))=$D28-1)),"T",IF(MOD(Y$7-(Setup!$B$6+$F28)+($D28+$E28)*1000,($D28+$E28))&lt;$D28,IF(MOD(Y$7-(Setup!$B$6+$F28)+($D28+$E28)*1000,($D28+$E28))&lt;Setup!$B$11,"D","N"),IF(AND(Setup!$B$9="Take from R&amp;R",OR(MOD(Y$7-(Setup!$B$6+$F28)+($D28+$E28)*1000,($D28+$E28))=$D28,MOD(Y$7-(Setup!$B$6+$F28)+($D28+$E28)*1000,($D28+$E28))=($D28+$E28)-1)),"T","R"))))</f>
      </c>
      <c r="Z28" s="24">
        <f>IF($A28="","",IF(AND(Setup!$B$9="Mark as travel",OR(MOD(Z$7-(Setup!$B$6+$F28)+($D28+$E28)*1000,($D28+$E28))=0,MOD(Z$7-(Setup!$B$6+$F28)+($D28+$E28)*1000,($D28+$E28))=$D28-1)),"T",IF(MOD(Z$7-(Setup!$B$6+$F28)+($D28+$E28)*1000,($D28+$E28))&lt;$D28,IF(MOD(Z$7-(Setup!$B$6+$F28)+($D28+$E28)*1000,($D28+$E28))&lt;Setup!$B$11,"D","N"),IF(AND(Setup!$B$9="Take from R&amp;R",OR(MOD(Z$7-(Setup!$B$6+$F28)+($D28+$E28)*1000,($D28+$E28))=$D28,MOD(Z$7-(Setup!$B$6+$F28)+($D28+$E28)*1000,($D28+$E28))=($D28+$E28)-1)),"T","R"))))</f>
      </c>
      <c r="AA28" s="24">
        <f>IF($A28="","",IF(AND(Setup!$B$9="Mark as travel",OR(MOD(AA$7-(Setup!$B$6+$F28)+($D28+$E28)*1000,($D28+$E28))=0,MOD(AA$7-(Setup!$B$6+$F28)+($D28+$E28)*1000,($D28+$E28))=$D28-1)),"T",IF(MOD(AA$7-(Setup!$B$6+$F28)+($D28+$E28)*1000,($D28+$E28))&lt;$D28,IF(MOD(AA$7-(Setup!$B$6+$F28)+($D28+$E28)*1000,($D28+$E28))&lt;Setup!$B$11,"D","N"),IF(AND(Setup!$B$9="Take from R&amp;R",OR(MOD(AA$7-(Setup!$B$6+$F28)+($D28+$E28)*1000,($D28+$E28))=$D28,MOD(AA$7-(Setup!$B$6+$F28)+($D28+$E28)*1000,($D28+$E28))=($D28+$E28)-1)),"T","R"))))</f>
      </c>
      <c r="AB28" s="24">
        <f>IF($A28="","",IF(AND(Setup!$B$9="Mark as travel",OR(MOD(AB$7-(Setup!$B$6+$F28)+($D28+$E28)*1000,($D28+$E28))=0,MOD(AB$7-(Setup!$B$6+$F28)+($D28+$E28)*1000,($D28+$E28))=$D28-1)),"T",IF(MOD(AB$7-(Setup!$B$6+$F28)+($D28+$E28)*1000,($D28+$E28))&lt;$D28,IF(MOD(AB$7-(Setup!$B$6+$F28)+($D28+$E28)*1000,($D28+$E28))&lt;Setup!$B$11,"D","N"),IF(AND(Setup!$B$9="Take from R&amp;R",OR(MOD(AB$7-(Setup!$B$6+$F28)+($D28+$E28)*1000,($D28+$E28))=$D28,MOD(AB$7-(Setup!$B$6+$F28)+($D28+$E28)*1000,($D28+$E28))=($D28+$E28)-1)),"T","R"))))</f>
      </c>
      <c r="AC28" s="24">
        <f>IF($A28="","",IF(AND(Setup!$B$9="Mark as travel",OR(MOD(AC$7-(Setup!$B$6+$F28)+($D28+$E28)*1000,($D28+$E28))=0,MOD(AC$7-(Setup!$B$6+$F28)+($D28+$E28)*1000,($D28+$E28))=$D28-1)),"T",IF(MOD(AC$7-(Setup!$B$6+$F28)+($D28+$E28)*1000,($D28+$E28))&lt;$D28,IF(MOD(AC$7-(Setup!$B$6+$F28)+($D28+$E28)*1000,($D28+$E28))&lt;Setup!$B$11,"D","N"),IF(AND(Setup!$B$9="Take from R&amp;R",OR(MOD(AC$7-(Setup!$B$6+$F28)+($D28+$E28)*1000,($D28+$E28))=$D28,MOD(AC$7-(Setup!$B$6+$F28)+($D28+$E28)*1000,($D28+$E28))=($D28+$E28)-1)),"T","R"))))</f>
      </c>
      <c r="AD28" s="24">
        <f>IF($A28="","",IF(AND(Setup!$B$9="Mark as travel",OR(MOD(AD$7-(Setup!$B$6+$F28)+($D28+$E28)*1000,($D28+$E28))=0,MOD(AD$7-(Setup!$B$6+$F28)+($D28+$E28)*1000,($D28+$E28))=$D28-1)),"T",IF(MOD(AD$7-(Setup!$B$6+$F28)+($D28+$E28)*1000,($D28+$E28))&lt;$D28,IF(MOD(AD$7-(Setup!$B$6+$F28)+($D28+$E28)*1000,($D28+$E28))&lt;Setup!$B$11,"D","N"),IF(AND(Setup!$B$9="Take from R&amp;R",OR(MOD(AD$7-(Setup!$B$6+$F28)+($D28+$E28)*1000,($D28+$E28))=$D28,MOD(AD$7-(Setup!$B$6+$F28)+($D28+$E28)*1000,($D28+$E28))=($D28+$E28)-1)),"T","R"))))</f>
      </c>
      <c r="AE28" s="24">
        <f>IF($A28="","",IF(AND(Setup!$B$9="Mark as travel",OR(MOD(AE$7-(Setup!$B$6+$F28)+($D28+$E28)*1000,($D28+$E28))=0,MOD(AE$7-(Setup!$B$6+$F28)+($D28+$E28)*1000,($D28+$E28))=$D28-1)),"T",IF(MOD(AE$7-(Setup!$B$6+$F28)+($D28+$E28)*1000,($D28+$E28))&lt;$D28,IF(MOD(AE$7-(Setup!$B$6+$F28)+($D28+$E28)*1000,($D28+$E28))&lt;Setup!$B$11,"D","N"),IF(AND(Setup!$B$9="Take from R&amp;R",OR(MOD(AE$7-(Setup!$B$6+$F28)+($D28+$E28)*1000,($D28+$E28))=$D28,MOD(AE$7-(Setup!$B$6+$F28)+($D28+$E28)*1000,($D28+$E28))=($D28+$E28)-1)),"T","R"))))</f>
      </c>
      <c r="AF28" s="24">
        <f>IF($A28="","",IF(AND(Setup!$B$9="Mark as travel",OR(MOD(AF$7-(Setup!$B$6+$F28)+($D28+$E28)*1000,($D28+$E28))=0,MOD(AF$7-(Setup!$B$6+$F28)+($D28+$E28)*1000,($D28+$E28))=$D28-1)),"T",IF(MOD(AF$7-(Setup!$B$6+$F28)+($D28+$E28)*1000,($D28+$E28))&lt;$D28,IF(MOD(AF$7-(Setup!$B$6+$F28)+($D28+$E28)*1000,($D28+$E28))&lt;Setup!$B$11,"D","N"),IF(AND(Setup!$B$9="Take from R&amp;R",OR(MOD(AF$7-(Setup!$B$6+$F28)+($D28+$E28)*1000,($D28+$E28))=$D28,MOD(AF$7-(Setup!$B$6+$F28)+($D28+$E28)*1000,($D28+$E28))=($D28+$E28)-1)),"T","R"))))</f>
      </c>
      <c r="AG28" s="24">
        <f>IF($A28="","",IF(AND(Setup!$B$9="Mark as travel",OR(MOD(AG$7-(Setup!$B$6+$F28)+($D28+$E28)*1000,($D28+$E28))=0,MOD(AG$7-(Setup!$B$6+$F28)+($D28+$E28)*1000,($D28+$E28))=$D28-1)),"T",IF(MOD(AG$7-(Setup!$B$6+$F28)+($D28+$E28)*1000,($D28+$E28))&lt;$D28,IF(MOD(AG$7-(Setup!$B$6+$F28)+($D28+$E28)*1000,($D28+$E28))&lt;Setup!$B$11,"D","N"),IF(AND(Setup!$B$9="Take from R&amp;R",OR(MOD(AG$7-(Setup!$B$6+$F28)+($D28+$E28)*1000,($D28+$E28))=$D28,MOD(AG$7-(Setup!$B$6+$F28)+($D28+$E28)*1000,($D28+$E28))=($D28+$E28)-1)),"T","R"))))</f>
      </c>
      <c r="AH28" s="24">
        <f>IF($A28="","",IF(AND(Setup!$B$9="Mark as travel",OR(MOD(AH$7-(Setup!$B$6+$F28)+($D28+$E28)*1000,($D28+$E28))=0,MOD(AH$7-(Setup!$B$6+$F28)+($D28+$E28)*1000,($D28+$E28))=$D28-1)),"T",IF(MOD(AH$7-(Setup!$B$6+$F28)+($D28+$E28)*1000,($D28+$E28))&lt;$D28,IF(MOD(AH$7-(Setup!$B$6+$F28)+($D28+$E28)*1000,($D28+$E28))&lt;Setup!$B$11,"D","N"),IF(AND(Setup!$B$9="Take from R&amp;R",OR(MOD(AH$7-(Setup!$B$6+$F28)+($D28+$E28)*1000,($D28+$E28))=$D28,MOD(AH$7-(Setup!$B$6+$F28)+($D28+$E28)*1000,($D28+$E28))=($D28+$E28)-1)),"T","R"))))</f>
      </c>
      <c r="AI28" s="24">
        <f>IF($A28="","",IF(AND(Setup!$B$9="Mark as travel",OR(MOD(AI$7-(Setup!$B$6+$F28)+($D28+$E28)*1000,($D28+$E28))=0,MOD(AI$7-(Setup!$B$6+$F28)+($D28+$E28)*1000,($D28+$E28))=$D28-1)),"T",IF(MOD(AI$7-(Setup!$B$6+$F28)+($D28+$E28)*1000,($D28+$E28))&lt;$D28,IF(MOD(AI$7-(Setup!$B$6+$F28)+($D28+$E28)*1000,($D28+$E28))&lt;Setup!$B$11,"D","N"),IF(AND(Setup!$B$9="Take from R&amp;R",OR(MOD(AI$7-(Setup!$B$6+$F28)+($D28+$E28)*1000,($D28+$E28))=$D28,MOD(AI$7-(Setup!$B$6+$F28)+($D28+$E28)*1000,($D28+$E28))=($D28+$E28)-1)),"T","R"))))</f>
      </c>
      <c r="AJ28" s="24">
        <f>IF($A28="","",IF(AND(Setup!$B$9="Mark as travel",OR(MOD(AJ$7-(Setup!$B$6+$F28)+($D28+$E28)*1000,($D28+$E28))=0,MOD(AJ$7-(Setup!$B$6+$F28)+($D28+$E28)*1000,($D28+$E28))=$D28-1)),"T",IF(MOD(AJ$7-(Setup!$B$6+$F28)+($D28+$E28)*1000,($D28+$E28))&lt;$D28,IF(MOD(AJ$7-(Setup!$B$6+$F28)+($D28+$E28)*1000,($D28+$E28))&lt;Setup!$B$11,"D","N"),IF(AND(Setup!$B$9="Take from R&amp;R",OR(MOD(AJ$7-(Setup!$B$6+$F28)+($D28+$E28)*1000,($D28+$E28))=$D28,MOD(AJ$7-(Setup!$B$6+$F28)+($D28+$E28)*1000,($D28+$E28))=($D28+$E28)-1)),"T","R"))))</f>
      </c>
      <c r="AK28" s="24">
        <f>IF($A28="","",IF(AND(Setup!$B$9="Mark as travel",OR(MOD(AK$7-(Setup!$B$6+$F28)+($D28+$E28)*1000,($D28+$E28))=0,MOD(AK$7-(Setup!$B$6+$F28)+($D28+$E28)*1000,($D28+$E28))=$D28-1)),"T",IF(MOD(AK$7-(Setup!$B$6+$F28)+($D28+$E28)*1000,($D28+$E28))&lt;$D28,IF(MOD(AK$7-(Setup!$B$6+$F28)+($D28+$E28)*1000,($D28+$E28))&lt;Setup!$B$11,"D","N"),IF(AND(Setup!$B$9="Take from R&amp;R",OR(MOD(AK$7-(Setup!$B$6+$F28)+($D28+$E28)*1000,($D28+$E28))=$D28,MOD(AK$7-(Setup!$B$6+$F28)+($D28+$E28)*1000,($D28+$E28))=($D28+$E28)-1)),"T","R"))))</f>
      </c>
      <c r="AL28" s="24">
        <f>IF($A28="","",IF(AND(Setup!$B$9="Mark as travel",OR(MOD(AL$7-(Setup!$B$6+$F28)+($D28+$E28)*1000,($D28+$E28))=0,MOD(AL$7-(Setup!$B$6+$F28)+($D28+$E28)*1000,($D28+$E28))=$D28-1)),"T",IF(MOD(AL$7-(Setup!$B$6+$F28)+($D28+$E28)*1000,($D28+$E28))&lt;$D28,IF(MOD(AL$7-(Setup!$B$6+$F28)+($D28+$E28)*1000,($D28+$E28))&lt;Setup!$B$11,"D","N"),IF(AND(Setup!$B$9="Take from R&amp;R",OR(MOD(AL$7-(Setup!$B$6+$F28)+($D28+$E28)*1000,($D28+$E28))=$D28,MOD(AL$7-(Setup!$B$6+$F28)+($D28+$E28)*1000,($D28+$E28))=($D28+$E28)-1)),"T","R"))))</f>
      </c>
      <c r="AM28" s="24">
        <f>IF($A28="","",IF(AND(Setup!$B$9="Mark as travel",OR(MOD(AM$7-(Setup!$B$6+$F28)+($D28+$E28)*1000,($D28+$E28))=0,MOD(AM$7-(Setup!$B$6+$F28)+($D28+$E28)*1000,($D28+$E28))=$D28-1)),"T",IF(MOD(AM$7-(Setup!$B$6+$F28)+($D28+$E28)*1000,($D28+$E28))&lt;$D28,IF(MOD(AM$7-(Setup!$B$6+$F28)+($D28+$E28)*1000,($D28+$E28))&lt;Setup!$B$11,"D","N"),IF(AND(Setup!$B$9="Take from R&amp;R",OR(MOD(AM$7-(Setup!$B$6+$F28)+($D28+$E28)*1000,($D28+$E28))=$D28,MOD(AM$7-(Setup!$B$6+$F28)+($D28+$E28)*1000,($D28+$E28))=($D28+$E28)-1)),"T","R"))))</f>
      </c>
      <c r="AN28" s="24">
        <f>IF($A28="","",IF(AND(Setup!$B$9="Mark as travel",OR(MOD(AN$7-(Setup!$B$6+$F28)+($D28+$E28)*1000,($D28+$E28))=0,MOD(AN$7-(Setup!$B$6+$F28)+($D28+$E28)*1000,($D28+$E28))=$D28-1)),"T",IF(MOD(AN$7-(Setup!$B$6+$F28)+($D28+$E28)*1000,($D28+$E28))&lt;$D28,IF(MOD(AN$7-(Setup!$B$6+$F28)+($D28+$E28)*1000,($D28+$E28))&lt;Setup!$B$11,"D","N"),IF(AND(Setup!$B$9="Take from R&amp;R",OR(MOD(AN$7-(Setup!$B$6+$F28)+($D28+$E28)*1000,($D28+$E28))=$D28,MOD(AN$7-(Setup!$B$6+$F28)+($D28+$E28)*1000,($D28+$E28))=($D28+$E28)-1)),"T","R"))))</f>
      </c>
      <c r="AO28" s="24">
        <f>IF($A28="","",IF(AND(Setup!$B$9="Mark as travel",OR(MOD(AO$7-(Setup!$B$6+$F28)+($D28+$E28)*1000,($D28+$E28))=0,MOD(AO$7-(Setup!$B$6+$F28)+($D28+$E28)*1000,($D28+$E28))=$D28-1)),"T",IF(MOD(AO$7-(Setup!$B$6+$F28)+($D28+$E28)*1000,($D28+$E28))&lt;$D28,IF(MOD(AO$7-(Setup!$B$6+$F28)+($D28+$E28)*1000,($D28+$E28))&lt;Setup!$B$11,"D","N"),IF(AND(Setup!$B$9="Take from R&amp;R",OR(MOD(AO$7-(Setup!$B$6+$F28)+($D28+$E28)*1000,($D28+$E28))=$D28,MOD(AO$7-(Setup!$B$6+$F28)+($D28+$E28)*1000,($D28+$E28))=($D28+$E28)-1)),"T","R"))))</f>
      </c>
      <c r="AP28" s="24">
        <f>IF($A28="","",IF(AND(Setup!$B$9="Mark as travel",OR(MOD(AP$7-(Setup!$B$6+$F28)+($D28+$E28)*1000,($D28+$E28))=0,MOD(AP$7-(Setup!$B$6+$F28)+($D28+$E28)*1000,($D28+$E28))=$D28-1)),"T",IF(MOD(AP$7-(Setup!$B$6+$F28)+($D28+$E28)*1000,($D28+$E28))&lt;$D28,IF(MOD(AP$7-(Setup!$B$6+$F28)+($D28+$E28)*1000,($D28+$E28))&lt;Setup!$B$11,"D","N"),IF(AND(Setup!$B$9="Take from R&amp;R",OR(MOD(AP$7-(Setup!$B$6+$F28)+($D28+$E28)*1000,($D28+$E28))=$D28,MOD(AP$7-(Setup!$B$6+$F28)+($D28+$E28)*1000,($D28+$E28))=($D28+$E28)-1)),"T","R"))))</f>
      </c>
      <c r="AQ28" s="24">
        <f>IF($A28="","",IF(AND(Setup!$B$9="Mark as travel",OR(MOD(AQ$7-(Setup!$B$6+$F28)+($D28+$E28)*1000,($D28+$E28))=0,MOD(AQ$7-(Setup!$B$6+$F28)+($D28+$E28)*1000,($D28+$E28))=$D28-1)),"T",IF(MOD(AQ$7-(Setup!$B$6+$F28)+($D28+$E28)*1000,($D28+$E28))&lt;$D28,IF(MOD(AQ$7-(Setup!$B$6+$F28)+($D28+$E28)*1000,($D28+$E28))&lt;Setup!$B$11,"D","N"),IF(AND(Setup!$B$9="Take from R&amp;R",OR(MOD(AQ$7-(Setup!$B$6+$F28)+($D28+$E28)*1000,($D28+$E28))=$D28,MOD(AQ$7-(Setup!$B$6+$F28)+($D28+$E28)*1000,($D28+$E28))=($D28+$E28)-1)),"T","R"))))</f>
      </c>
      <c r="AR28" s="24">
        <f>IF($A28="","",IF(AND(Setup!$B$9="Mark as travel",OR(MOD(AR$7-(Setup!$B$6+$F28)+($D28+$E28)*1000,($D28+$E28))=0,MOD(AR$7-(Setup!$B$6+$F28)+($D28+$E28)*1000,($D28+$E28))=$D28-1)),"T",IF(MOD(AR$7-(Setup!$B$6+$F28)+($D28+$E28)*1000,($D28+$E28))&lt;$D28,IF(MOD(AR$7-(Setup!$B$6+$F28)+($D28+$E28)*1000,($D28+$E28))&lt;Setup!$B$11,"D","N"),IF(AND(Setup!$B$9="Take from R&amp;R",OR(MOD(AR$7-(Setup!$B$6+$F28)+($D28+$E28)*1000,($D28+$E28))=$D28,MOD(AR$7-(Setup!$B$6+$F28)+($D28+$E28)*1000,($D28+$E28))=($D28+$E28)-1)),"T","R"))))</f>
      </c>
      <c r="AS28" s="24">
        <f>IF($A28="","",IF(AND(Setup!$B$9="Mark as travel",OR(MOD(AS$7-(Setup!$B$6+$F28)+($D28+$E28)*1000,($D28+$E28))=0,MOD(AS$7-(Setup!$B$6+$F28)+($D28+$E28)*1000,($D28+$E28))=$D28-1)),"T",IF(MOD(AS$7-(Setup!$B$6+$F28)+($D28+$E28)*1000,($D28+$E28))&lt;$D28,IF(MOD(AS$7-(Setup!$B$6+$F28)+($D28+$E28)*1000,($D28+$E28))&lt;Setup!$B$11,"D","N"),IF(AND(Setup!$B$9="Take from R&amp;R",OR(MOD(AS$7-(Setup!$B$6+$F28)+($D28+$E28)*1000,($D28+$E28))=$D28,MOD(AS$7-(Setup!$B$6+$F28)+($D28+$E28)*1000,($D28+$E28))=($D28+$E28)-1)),"T","R"))))</f>
      </c>
      <c r="AT28" s="24">
        <f>IF($A28="","",IF(AND(Setup!$B$9="Mark as travel",OR(MOD(AT$7-(Setup!$B$6+$F28)+($D28+$E28)*1000,($D28+$E28))=0,MOD(AT$7-(Setup!$B$6+$F28)+($D28+$E28)*1000,($D28+$E28))=$D28-1)),"T",IF(MOD(AT$7-(Setup!$B$6+$F28)+($D28+$E28)*1000,($D28+$E28))&lt;$D28,IF(MOD(AT$7-(Setup!$B$6+$F28)+($D28+$E28)*1000,($D28+$E28))&lt;Setup!$B$11,"D","N"),IF(AND(Setup!$B$9="Take from R&amp;R",OR(MOD(AT$7-(Setup!$B$6+$F28)+($D28+$E28)*1000,($D28+$E28))=$D28,MOD(AT$7-(Setup!$B$6+$F28)+($D28+$E28)*1000,($D28+$E28))=($D28+$E28)-1)),"T","R"))))</f>
      </c>
      <c r="AU28" s="24">
        <f>IF($A28="","",IF(AND(Setup!$B$9="Mark as travel",OR(MOD(AU$7-(Setup!$B$6+$F28)+($D28+$E28)*1000,($D28+$E28))=0,MOD(AU$7-(Setup!$B$6+$F28)+($D28+$E28)*1000,($D28+$E28))=$D28-1)),"T",IF(MOD(AU$7-(Setup!$B$6+$F28)+($D28+$E28)*1000,($D28+$E28))&lt;$D28,IF(MOD(AU$7-(Setup!$B$6+$F28)+($D28+$E28)*1000,($D28+$E28))&lt;Setup!$B$11,"D","N"),IF(AND(Setup!$B$9="Take from R&amp;R",OR(MOD(AU$7-(Setup!$B$6+$F28)+($D28+$E28)*1000,($D28+$E28))=$D28,MOD(AU$7-(Setup!$B$6+$F28)+($D28+$E28)*1000,($D28+$E28))=($D28+$E28)-1)),"T","R"))))</f>
      </c>
      <c r="AV28" s="24">
        <f>IF($A28="","",IF(AND(Setup!$B$9="Mark as travel",OR(MOD(AV$7-(Setup!$B$6+$F28)+($D28+$E28)*1000,($D28+$E28))=0,MOD(AV$7-(Setup!$B$6+$F28)+($D28+$E28)*1000,($D28+$E28))=$D28-1)),"T",IF(MOD(AV$7-(Setup!$B$6+$F28)+($D28+$E28)*1000,($D28+$E28))&lt;$D28,IF(MOD(AV$7-(Setup!$B$6+$F28)+($D28+$E28)*1000,($D28+$E28))&lt;Setup!$B$11,"D","N"),IF(AND(Setup!$B$9="Take from R&amp;R",OR(MOD(AV$7-(Setup!$B$6+$F28)+($D28+$E28)*1000,($D28+$E28))=$D28,MOD(AV$7-(Setup!$B$6+$F28)+($D28+$E28)*1000,($D28+$E28))=($D28+$E28)-1)),"T","R"))))</f>
      </c>
      <c r="AW28" s="24">
        <f>IF($A28="","",IF(AND(Setup!$B$9="Mark as travel",OR(MOD(AW$7-(Setup!$B$6+$F28)+($D28+$E28)*1000,($D28+$E28))=0,MOD(AW$7-(Setup!$B$6+$F28)+($D28+$E28)*1000,($D28+$E28))=$D28-1)),"T",IF(MOD(AW$7-(Setup!$B$6+$F28)+($D28+$E28)*1000,($D28+$E28))&lt;$D28,IF(MOD(AW$7-(Setup!$B$6+$F28)+($D28+$E28)*1000,($D28+$E28))&lt;Setup!$B$11,"D","N"),IF(AND(Setup!$B$9="Take from R&amp;R",OR(MOD(AW$7-(Setup!$B$6+$F28)+($D28+$E28)*1000,($D28+$E28))=$D28,MOD(AW$7-(Setup!$B$6+$F28)+($D28+$E28)*1000,($D28+$E28))=($D28+$E28)-1)),"T","R"))))</f>
      </c>
      <c r="AX28" s="24">
        <f>IF($A28="","",IF(AND(Setup!$B$9="Mark as travel",OR(MOD(AX$7-(Setup!$B$6+$F28)+($D28+$E28)*1000,($D28+$E28))=0,MOD(AX$7-(Setup!$B$6+$F28)+($D28+$E28)*1000,($D28+$E28))=$D28-1)),"T",IF(MOD(AX$7-(Setup!$B$6+$F28)+($D28+$E28)*1000,($D28+$E28))&lt;$D28,IF(MOD(AX$7-(Setup!$B$6+$F28)+($D28+$E28)*1000,($D28+$E28))&lt;Setup!$B$11,"D","N"),IF(AND(Setup!$B$9="Take from R&amp;R",OR(MOD(AX$7-(Setup!$B$6+$F28)+($D28+$E28)*1000,($D28+$E28))=$D28,MOD(AX$7-(Setup!$B$6+$F28)+($D28+$E28)*1000,($D28+$E28))=($D28+$E28)-1)),"T","R"))))</f>
      </c>
      <c r="AY28" s="24">
        <f>IF($A28="","",IF(AND(Setup!$B$9="Mark as travel",OR(MOD(AY$7-(Setup!$B$6+$F28)+($D28+$E28)*1000,($D28+$E28))=0,MOD(AY$7-(Setup!$B$6+$F28)+($D28+$E28)*1000,($D28+$E28))=$D28-1)),"T",IF(MOD(AY$7-(Setup!$B$6+$F28)+($D28+$E28)*1000,($D28+$E28))&lt;$D28,IF(MOD(AY$7-(Setup!$B$6+$F28)+($D28+$E28)*1000,($D28+$E28))&lt;Setup!$B$11,"D","N"),IF(AND(Setup!$B$9="Take from R&amp;R",OR(MOD(AY$7-(Setup!$B$6+$F28)+($D28+$E28)*1000,($D28+$E28))=$D28,MOD(AY$7-(Setup!$B$6+$F28)+($D28+$E28)*1000,($D28+$E28))=($D28+$E28)-1)),"T","R"))))</f>
      </c>
      <c r="AZ28" s="24">
        <f>IF($A28="","",IF(AND(Setup!$B$9="Mark as travel",OR(MOD(AZ$7-(Setup!$B$6+$F28)+($D28+$E28)*1000,($D28+$E28))=0,MOD(AZ$7-(Setup!$B$6+$F28)+($D28+$E28)*1000,($D28+$E28))=$D28-1)),"T",IF(MOD(AZ$7-(Setup!$B$6+$F28)+($D28+$E28)*1000,($D28+$E28))&lt;$D28,IF(MOD(AZ$7-(Setup!$B$6+$F28)+($D28+$E28)*1000,($D28+$E28))&lt;Setup!$B$11,"D","N"),IF(AND(Setup!$B$9="Take from R&amp;R",OR(MOD(AZ$7-(Setup!$B$6+$F28)+($D28+$E28)*1000,($D28+$E28))=$D28,MOD(AZ$7-(Setup!$B$6+$F28)+($D28+$E28)*1000,($D28+$E28))=($D28+$E28)-1)),"T","R"))))</f>
      </c>
      <c r="BA28" s="24">
        <f>IF($A28="","",IF(AND(Setup!$B$9="Mark as travel",OR(MOD(BA$7-(Setup!$B$6+$F28)+($D28+$E28)*1000,($D28+$E28))=0,MOD(BA$7-(Setup!$B$6+$F28)+($D28+$E28)*1000,($D28+$E28))=$D28-1)),"T",IF(MOD(BA$7-(Setup!$B$6+$F28)+($D28+$E28)*1000,($D28+$E28))&lt;$D28,IF(MOD(BA$7-(Setup!$B$6+$F28)+($D28+$E28)*1000,($D28+$E28))&lt;Setup!$B$11,"D","N"),IF(AND(Setup!$B$9="Take from R&amp;R",OR(MOD(BA$7-(Setup!$B$6+$F28)+($D28+$E28)*1000,($D28+$E28))=$D28,MOD(BA$7-(Setup!$B$6+$F28)+($D28+$E28)*1000,($D28+$E28))=($D28+$E28)-1)),"T","R"))))</f>
      </c>
      <c r="BB28" s="24">
        <f>IF($A28="","",IF(AND(Setup!$B$9="Mark as travel",OR(MOD(BB$7-(Setup!$B$6+$F28)+($D28+$E28)*1000,($D28+$E28))=0,MOD(BB$7-(Setup!$B$6+$F28)+($D28+$E28)*1000,($D28+$E28))=$D28-1)),"T",IF(MOD(BB$7-(Setup!$B$6+$F28)+($D28+$E28)*1000,($D28+$E28))&lt;$D28,IF(MOD(BB$7-(Setup!$B$6+$F28)+($D28+$E28)*1000,($D28+$E28))&lt;Setup!$B$11,"D","N"),IF(AND(Setup!$B$9="Take from R&amp;R",OR(MOD(BB$7-(Setup!$B$6+$F28)+($D28+$E28)*1000,($D28+$E28))=$D28,MOD(BB$7-(Setup!$B$6+$F28)+($D28+$E28)*1000,($D28+$E28))=($D28+$E28)-1)),"T","R"))))</f>
      </c>
      <c r="BC28" s="24">
        <f>IF($A28="","",IF(AND(Setup!$B$9="Mark as travel",OR(MOD(BC$7-(Setup!$B$6+$F28)+($D28+$E28)*1000,($D28+$E28))=0,MOD(BC$7-(Setup!$B$6+$F28)+($D28+$E28)*1000,($D28+$E28))=$D28-1)),"T",IF(MOD(BC$7-(Setup!$B$6+$F28)+($D28+$E28)*1000,($D28+$E28))&lt;$D28,IF(MOD(BC$7-(Setup!$B$6+$F28)+($D28+$E28)*1000,($D28+$E28))&lt;Setup!$B$11,"D","N"),IF(AND(Setup!$B$9="Take from R&amp;R",OR(MOD(BC$7-(Setup!$B$6+$F28)+($D28+$E28)*1000,($D28+$E28))=$D28,MOD(BC$7-(Setup!$B$6+$F28)+($D28+$E28)*1000,($D28+$E28))=($D28+$E28)-1)),"T","R"))))</f>
      </c>
      <c r="BD28" s="24">
        <f>IF($A28="","",IF(AND(Setup!$B$9="Mark as travel",OR(MOD(BD$7-(Setup!$B$6+$F28)+($D28+$E28)*1000,($D28+$E28))=0,MOD(BD$7-(Setup!$B$6+$F28)+($D28+$E28)*1000,($D28+$E28))=$D28-1)),"T",IF(MOD(BD$7-(Setup!$B$6+$F28)+($D28+$E28)*1000,($D28+$E28))&lt;$D28,IF(MOD(BD$7-(Setup!$B$6+$F28)+($D28+$E28)*1000,($D28+$E28))&lt;Setup!$B$11,"D","N"),IF(AND(Setup!$B$9="Take from R&amp;R",OR(MOD(BD$7-(Setup!$B$6+$F28)+($D28+$E28)*1000,($D28+$E28))=$D28,MOD(BD$7-(Setup!$B$6+$F28)+($D28+$E28)*1000,($D28+$E28))=($D28+$E28)-1)),"T","R"))))</f>
      </c>
      <c r="BE28" s="24">
        <f>IF($A28="","",IF(AND(Setup!$B$9="Mark as travel",OR(MOD(BE$7-(Setup!$B$6+$F28)+($D28+$E28)*1000,($D28+$E28))=0,MOD(BE$7-(Setup!$B$6+$F28)+($D28+$E28)*1000,($D28+$E28))=$D28-1)),"T",IF(MOD(BE$7-(Setup!$B$6+$F28)+($D28+$E28)*1000,($D28+$E28))&lt;$D28,IF(MOD(BE$7-(Setup!$B$6+$F28)+($D28+$E28)*1000,($D28+$E28))&lt;Setup!$B$11,"D","N"),IF(AND(Setup!$B$9="Take from R&amp;R",OR(MOD(BE$7-(Setup!$B$6+$F28)+($D28+$E28)*1000,($D28+$E28))=$D28,MOD(BE$7-(Setup!$B$6+$F28)+($D28+$E28)*1000,($D28+$E28))=($D28+$E28)-1)),"T","R"))))</f>
      </c>
      <c r="BF28" s="24">
        <f>IF($A28="","",IF(AND(Setup!$B$9="Mark as travel",OR(MOD(BF$7-(Setup!$B$6+$F28)+($D28+$E28)*1000,($D28+$E28))=0,MOD(BF$7-(Setup!$B$6+$F28)+($D28+$E28)*1000,($D28+$E28))=$D28-1)),"T",IF(MOD(BF$7-(Setup!$B$6+$F28)+($D28+$E28)*1000,($D28+$E28))&lt;$D28,IF(MOD(BF$7-(Setup!$B$6+$F28)+($D28+$E28)*1000,($D28+$E28))&lt;Setup!$B$11,"D","N"),IF(AND(Setup!$B$9="Take from R&amp;R",OR(MOD(BF$7-(Setup!$B$6+$F28)+($D28+$E28)*1000,($D28+$E28))=$D28,MOD(BF$7-(Setup!$B$6+$F28)+($D28+$E28)*1000,($D28+$E28))=($D28+$E28)-1)),"T","R"))))</f>
      </c>
      <c r="BG28" s="24">
        <f>IF($A28="","",IF(AND(Setup!$B$9="Mark as travel",OR(MOD(BG$7-(Setup!$B$6+$F28)+($D28+$E28)*1000,($D28+$E28))=0,MOD(BG$7-(Setup!$B$6+$F28)+($D28+$E28)*1000,($D28+$E28))=$D28-1)),"T",IF(MOD(BG$7-(Setup!$B$6+$F28)+($D28+$E28)*1000,($D28+$E28))&lt;$D28,IF(MOD(BG$7-(Setup!$B$6+$F28)+($D28+$E28)*1000,($D28+$E28))&lt;Setup!$B$11,"D","N"),IF(AND(Setup!$B$9="Take from R&amp;R",OR(MOD(BG$7-(Setup!$B$6+$F28)+($D28+$E28)*1000,($D28+$E28))=$D28,MOD(BG$7-(Setup!$B$6+$F28)+($D28+$E28)*1000,($D28+$E28))=($D28+$E28)-1)),"T","R"))))</f>
      </c>
      <c r="BH28" s="24">
        <f>IF($A28="","",IF(AND(Setup!$B$9="Mark as travel",OR(MOD(BH$7-(Setup!$B$6+$F28)+($D28+$E28)*1000,($D28+$E28))=0,MOD(BH$7-(Setup!$B$6+$F28)+($D28+$E28)*1000,($D28+$E28))=$D28-1)),"T",IF(MOD(BH$7-(Setup!$B$6+$F28)+($D28+$E28)*1000,($D28+$E28))&lt;$D28,IF(MOD(BH$7-(Setup!$B$6+$F28)+($D28+$E28)*1000,($D28+$E28))&lt;Setup!$B$11,"D","N"),IF(AND(Setup!$B$9="Take from R&amp;R",OR(MOD(BH$7-(Setup!$B$6+$F28)+($D28+$E28)*1000,($D28+$E28))=$D28,MOD(BH$7-(Setup!$B$6+$F28)+($D28+$E28)*1000,($D28+$E28))=($D28+$E28)-1)),"T","R"))))</f>
      </c>
      <c r="BI28" s="24">
        <f>IF($A28="","",IF(AND(Setup!$B$9="Mark as travel",OR(MOD(BI$7-(Setup!$B$6+$F28)+($D28+$E28)*1000,($D28+$E28))=0,MOD(BI$7-(Setup!$B$6+$F28)+($D28+$E28)*1000,($D28+$E28))=$D28-1)),"T",IF(MOD(BI$7-(Setup!$B$6+$F28)+($D28+$E28)*1000,($D28+$E28))&lt;$D28,IF(MOD(BI$7-(Setup!$B$6+$F28)+($D28+$E28)*1000,($D28+$E28))&lt;Setup!$B$11,"D","N"),IF(AND(Setup!$B$9="Take from R&amp;R",OR(MOD(BI$7-(Setup!$B$6+$F28)+($D28+$E28)*1000,($D28+$E28))=$D28,MOD(BI$7-(Setup!$B$6+$F28)+($D28+$E28)*1000,($D28+$E28))=($D28+$E28)-1)),"T","R"))))</f>
      </c>
      <c r="BJ28" s="24">
        <f>IF($A28="","",IF(AND(Setup!$B$9="Mark as travel",OR(MOD(BJ$7-(Setup!$B$6+$F28)+($D28+$E28)*1000,($D28+$E28))=0,MOD(BJ$7-(Setup!$B$6+$F28)+($D28+$E28)*1000,($D28+$E28))=$D28-1)),"T",IF(MOD(BJ$7-(Setup!$B$6+$F28)+($D28+$E28)*1000,($D28+$E28))&lt;$D28,IF(MOD(BJ$7-(Setup!$B$6+$F28)+($D28+$E28)*1000,($D28+$E28))&lt;Setup!$B$11,"D","N"),IF(AND(Setup!$B$9="Take from R&amp;R",OR(MOD(BJ$7-(Setup!$B$6+$F28)+($D28+$E28)*1000,($D28+$E28))=$D28,MOD(BJ$7-(Setup!$B$6+$F28)+($D28+$E28)*1000,($D28+$E28))=($D28+$E28)-1)),"T","R"))))</f>
      </c>
    </row>
    <row r="29" spans="1:62" x14ac:dyDescent="0.25">
      <c r="A29" s="31"/>
      <c r="B29" s="31"/>
      <c r="C29" s="31"/>
      <c r="D29" s="16">
        <f>IF($A29="","",IF(OR($C29="",$C29="Same as Setup"),Setup!$B$15,INDEX(Setup!$B$21:$B$29,MATCH($C29,Setup!$A$21:$A$29,0))))</f>
      </c>
      <c r="E29" s="16">
        <f>IF($A29="","",IF(OR($C29="",$C29="Same as Setup"),Setup!$B$16,INDEX(Setup!$C$21:$C$29,MATCH($C29,Setup!$A$21:$A$29,0))))</f>
      </c>
      <c r="F29" s="5"/>
      <c r="G29" s="24">
        <f>IF($A29="","",IF(AND(Setup!$B$9="Mark as travel",OR(MOD(G$7-(Setup!$B$6+$F29)+($D29+$E29)*1000,($D29+$E29))=0,MOD(G$7-(Setup!$B$6+$F29)+($D29+$E29)*1000,($D29+$E29))=$D29-1)),"T",IF(MOD(G$7-(Setup!$B$6+$F29)+($D29+$E29)*1000,($D29+$E29))&lt;$D29,IF(MOD(G$7-(Setup!$B$6+$F29)+($D29+$E29)*1000,($D29+$E29))&lt;Setup!$B$11,"D","N"),IF(AND(Setup!$B$9="Take from R&amp;R",OR(MOD(G$7-(Setup!$B$6+$F29)+($D29+$E29)*1000,($D29+$E29))=$D29,MOD(G$7-(Setup!$B$6+$F29)+($D29+$E29)*1000,($D29+$E29))=($D29+$E29)-1)),"T","R"))))</f>
      </c>
      <c r="H29" s="24">
        <f>IF($A29="","",IF(AND(Setup!$B$9="Mark as travel",OR(MOD(H$7-(Setup!$B$6+$F29)+($D29+$E29)*1000,($D29+$E29))=0,MOD(H$7-(Setup!$B$6+$F29)+($D29+$E29)*1000,($D29+$E29))=$D29-1)),"T",IF(MOD(H$7-(Setup!$B$6+$F29)+($D29+$E29)*1000,($D29+$E29))&lt;$D29,IF(MOD(H$7-(Setup!$B$6+$F29)+($D29+$E29)*1000,($D29+$E29))&lt;Setup!$B$11,"D","N"),IF(AND(Setup!$B$9="Take from R&amp;R",OR(MOD(H$7-(Setup!$B$6+$F29)+($D29+$E29)*1000,($D29+$E29))=$D29,MOD(H$7-(Setup!$B$6+$F29)+($D29+$E29)*1000,($D29+$E29))=($D29+$E29)-1)),"T","R"))))</f>
      </c>
      <c r="I29" s="24">
        <f>IF($A29="","",IF(AND(Setup!$B$9="Mark as travel",OR(MOD(I$7-(Setup!$B$6+$F29)+($D29+$E29)*1000,($D29+$E29))=0,MOD(I$7-(Setup!$B$6+$F29)+($D29+$E29)*1000,($D29+$E29))=$D29-1)),"T",IF(MOD(I$7-(Setup!$B$6+$F29)+($D29+$E29)*1000,($D29+$E29))&lt;$D29,IF(MOD(I$7-(Setup!$B$6+$F29)+($D29+$E29)*1000,($D29+$E29))&lt;Setup!$B$11,"D","N"),IF(AND(Setup!$B$9="Take from R&amp;R",OR(MOD(I$7-(Setup!$B$6+$F29)+($D29+$E29)*1000,($D29+$E29))=$D29,MOD(I$7-(Setup!$B$6+$F29)+($D29+$E29)*1000,($D29+$E29))=($D29+$E29)-1)),"T","R"))))</f>
      </c>
      <c r="J29" s="24">
        <f>IF($A29="","",IF(AND(Setup!$B$9="Mark as travel",OR(MOD(J$7-(Setup!$B$6+$F29)+($D29+$E29)*1000,($D29+$E29))=0,MOD(J$7-(Setup!$B$6+$F29)+($D29+$E29)*1000,($D29+$E29))=$D29-1)),"T",IF(MOD(J$7-(Setup!$B$6+$F29)+($D29+$E29)*1000,($D29+$E29))&lt;$D29,IF(MOD(J$7-(Setup!$B$6+$F29)+($D29+$E29)*1000,($D29+$E29))&lt;Setup!$B$11,"D","N"),IF(AND(Setup!$B$9="Take from R&amp;R",OR(MOD(J$7-(Setup!$B$6+$F29)+($D29+$E29)*1000,($D29+$E29))=$D29,MOD(J$7-(Setup!$B$6+$F29)+($D29+$E29)*1000,($D29+$E29))=($D29+$E29)-1)),"T","R"))))</f>
      </c>
      <c r="K29" s="24">
        <f>IF($A29="","",IF(AND(Setup!$B$9="Mark as travel",OR(MOD(K$7-(Setup!$B$6+$F29)+($D29+$E29)*1000,($D29+$E29))=0,MOD(K$7-(Setup!$B$6+$F29)+($D29+$E29)*1000,($D29+$E29))=$D29-1)),"T",IF(MOD(K$7-(Setup!$B$6+$F29)+($D29+$E29)*1000,($D29+$E29))&lt;$D29,IF(MOD(K$7-(Setup!$B$6+$F29)+($D29+$E29)*1000,($D29+$E29))&lt;Setup!$B$11,"D","N"),IF(AND(Setup!$B$9="Take from R&amp;R",OR(MOD(K$7-(Setup!$B$6+$F29)+($D29+$E29)*1000,($D29+$E29))=$D29,MOD(K$7-(Setup!$B$6+$F29)+($D29+$E29)*1000,($D29+$E29))=($D29+$E29)-1)),"T","R"))))</f>
      </c>
      <c r="L29" s="24">
        <f>IF($A29="","",IF(AND(Setup!$B$9="Mark as travel",OR(MOD(L$7-(Setup!$B$6+$F29)+($D29+$E29)*1000,($D29+$E29))=0,MOD(L$7-(Setup!$B$6+$F29)+($D29+$E29)*1000,($D29+$E29))=$D29-1)),"T",IF(MOD(L$7-(Setup!$B$6+$F29)+($D29+$E29)*1000,($D29+$E29))&lt;$D29,IF(MOD(L$7-(Setup!$B$6+$F29)+($D29+$E29)*1000,($D29+$E29))&lt;Setup!$B$11,"D","N"),IF(AND(Setup!$B$9="Take from R&amp;R",OR(MOD(L$7-(Setup!$B$6+$F29)+($D29+$E29)*1000,($D29+$E29))=$D29,MOD(L$7-(Setup!$B$6+$F29)+($D29+$E29)*1000,($D29+$E29))=($D29+$E29)-1)),"T","R"))))</f>
      </c>
      <c r="M29" s="24">
        <f>IF($A29="","",IF(AND(Setup!$B$9="Mark as travel",OR(MOD(M$7-(Setup!$B$6+$F29)+($D29+$E29)*1000,($D29+$E29))=0,MOD(M$7-(Setup!$B$6+$F29)+($D29+$E29)*1000,($D29+$E29))=$D29-1)),"T",IF(MOD(M$7-(Setup!$B$6+$F29)+($D29+$E29)*1000,($D29+$E29))&lt;$D29,IF(MOD(M$7-(Setup!$B$6+$F29)+($D29+$E29)*1000,($D29+$E29))&lt;Setup!$B$11,"D","N"),IF(AND(Setup!$B$9="Take from R&amp;R",OR(MOD(M$7-(Setup!$B$6+$F29)+($D29+$E29)*1000,($D29+$E29))=$D29,MOD(M$7-(Setup!$B$6+$F29)+($D29+$E29)*1000,($D29+$E29))=($D29+$E29)-1)),"T","R"))))</f>
      </c>
      <c r="N29" s="24">
        <f>IF($A29="","",IF(AND(Setup!$B$9="Mark as travel",OR(MOD(N$7-(Setup!$B$6+$F29)+($D29+$E29)*1000,($D29+$E29))=0,MOD(N$7-(Setup!$B$6+$F29)+($D29+$E29)*1000,($D29+$E29))=$D29-1)),"T",IF(MOD(N$7-(Setup!$B$6+$F29)+($D29+$E29)*1000,($D29+$E29))&lt;$D29,IF(MOD(N$7-(Setup!$B$6+$F29)+($D29+$E29)*1000,($D29+$E29))&lt;Setup!$B$11,"D","N"),IF(AND(Setup!$B$9="Take from R&amp;R",OR(MOD(N$7-(Setup!$B$6+$F29)+($D29+$E29)*1000,($D29+$E29))=$D29,MOD(N$7-(Setup!$B$6+$F29)+($D29+$E29)*1000,($D29+$E29))=($D29+$E29)-1)),"T","R"))))</f>
      </c>
      <c r="O29" s="24">
        <f>IF($A29="","",IF(AND(Setup!$B$9="Mark as travel",OR(MOD(O$7-(Setup!$B$6+$F29)+($D29+$E29)*1000,($D29+$E29))=0,MOD(O$7-(Setup!$B$6+$F29)+($D29+$E29)*1000,($D29+$E29))=$D29-1)),"T",IF(MOD(O$7-(Setup!$B$6+$F29)+($D29+$E29)*1000,($D29+$E29))&lt;$D29,IF(MOD(O$7-(Setup!$B$6+$F29)+($D29+$E29)*1000,($D29+$E29))&lt;Setup!$B$11,"D","N"),IF(AND(Setup!$B$9="Take from R&amp;R",OR(MOD(O$7-(Setup!$B$6+$F29)+($D29+$E29)*1000,($D29+$E29))=$D29,MOD(O$7-(Setup!$B$6+$F29)+($D29+$E29)*1000,($D29+$E29))=($D29+$E29)-1)),"T","R"))))</f>
      </c>
      <c r="P29" s="24">
        <f>IF($A29="","",IF(AND(Setup!$B$9="Mark as travel",OR(MOD(P$7-(Setup!$B$6+$F29)+($D29+$E29)*1000,($D29+$E29))=0,MOD(P$7-(Setup!$B$6+$F29)+($D29+$E29)*1000,($D29+$E29))=$D29-1)),"T",IF(MOD(P$7-(Setup!$B$6+$F29)+($D29+$E29)*1000,($D29+$E29))&lt;$D29,IF(MOD(P$7-(Setup!$B$6+$F29)+($D29+$E29)*1000,($D29+$E29))&lt;Setup!$B$11,"D","N"),IF(AND(Setup!$B$9="Take from R&amp;R",OR(MOD(P$7-(Setup!$B$6+$F29)+($D29+$E29)*1000,($D29+$E29))=$D29,MOD(P$7-(Setup!$B$6+$F29)+($D29+$E29)*1000,($D29+$E29))=($D29+$E29)-1)),"T","R"))))</f>
      </c>
      <c r="Q29" s="24">
        <f>IF($A29="","",IF(AND(Setup!$B$9="Mark as travel",OR(MOD(Q$7-(Setup!$B$6+$F29)+($D29+$E29)*1000,($D29+$E29))=0,MOD(Q$7-(Setup!$B$6+$F29)+($D29+$E29)*1000,($D29+$E29))=$D29-1)),"T",IF(MOD(Q$7-(Setup!$B$6+$F29)+($D29+$E29)*1000,($D29+$E29))&lt;$D29,IF(MOD(Q$7-(Setup!$B$6+$F29)+($D29+$E29)*1000,($D29+$E29))&lt;Setup!$B$11,"D","N"),IF(AND(Setup!$B$9="Take from R&amp;R",OR(MOD(Q$7-(Setup!$B$6+$F29)+($D29+$E29)*1000,($D29+$E29))=$D29,MOD(Q$7-(Setup!$B$6+$F29)+($D29+$E29)*1000,($D29+$E29))=($D29+$E29)-1)),"T","R"))))</f>
      </c>
      <c r="R29" s="24">
        <f>IF($A29="","",IF(AND(Setup!$B$9="Mark as travel",OR(MOD(R$7-(Setup!$B$6+$F29)+($D29+$E29)*1000,($D29+$E29))=0,MOD(R$7-(Setup!$B$6+$F29)+($D29+$E29)*1000,($D29+$E29))=$D29-1)),"T",IF(MOD(R$7-(Setup!$B$6+$F29)+($D29+$E29)*1000,($D29+$E29))&lt;$D29,IF(MOD(R$7-(Setup!$B$6+$F29)+($D29+$E29)*1000,($D29+$E29))&lt;Setup!$B$11,"D","N"),IF(AND(Setup!$B$9="Take from R&amp;R",OR(MOD(R$7-(Setup!$B$6+$F29)+($D29+$E29)*1000,($D29+$E29))=$D29,MOD(R$7-(Setup!$B$6+$F29)+($D29+$E29)*1000,($D29+$E29))=($D29+$E29)-1)),"T","R"))))</f>
      </c>
      <c r="S29" s="24">
        <f>IF($A29="","",IF(AND(Setup!$B$9="Mark as travel",OR(MOD(S$7-(Setup!$B$6+$F29)+($D29+$E29)*1000,($D29+$E29))=0,MOD(S$7-(Setup!$B$6+$F29)+($D29+$E29)*1000,($D29+$E29))=$D29-1)),"T",IF(MOD(S$7-(Setup!$B$6+$F29)+($D29+$E29)*1000,($D29+$E29))&lt;$D29,IF(MOD(S$7-(Setup!$B$6+$F29)+($D29+$E29)*1000,($D29+$E29))&lt;Setup!$B$11,"D","N"),IF(AND(Setup!$B$9="Take from R&amp;R",OR(MOD(S$7-(Setup!$B$6+$F29)+($D29+$E29)*1000,($D29+$E29))=$D29,MOD(S$7-(Setup!$B$6+$F29)+($D29+$E29)*1000,($D29+$E29))=($D29+$E29)-1)),"T","R"))))</f>
      </c>
      <c r="T29" s="24">
        <f>IF($A29="","",IF(AND(Setup!$B$9="Mark as travel",OR(MOD(T$7-(Setup!$B$6+$F29)+($D29+$E29)*1000,($D29+$E29))=0,MOD(T$7-(Setup!$B$6+$F29)+($D29+$E29)*1000,($D29+$E29))=$D29-1)),"T",IF(MOD(T$7-(Setup!$B$6+$F29)+($D29+$E29)*1000,($D29+$E29))&lt;$D29,IF(MOD(T$7-(Setup!$B$6+$F29)+($D29+$E29)*1000,($D29+$E29))&lt;Setup!$B$11,"D","N"),IF(AND(Setup!$B$9="Take from R&amp;R",OR(MOD(T$7-(Setup!$B$6+$F29)+($D29+$E29)*1000,($D29+$E29))=$D29,MOD(T$7-(Setup!$B$6+$F29)+($D29+$E29)*1000,($D29+$E29))=($D29+$E29)-1)),"T","R"))))</f>
      </c>
      <c r="U29" s="24">
        <f>IF($A29="","",IF(AND(Setup!$B$9="Mark as travel",OR(MOD(U$7-(Setup!$B$6+$F29)+($D29+$E29)*1000,($D29+$E29))=0,MOD(U$7-(Setup!$B$6+$F29)+($D29+$E29)*1000,($D29+$E29))=$D29-1)),"T",IF(MOD(U$7-(Setup!$B$6+$F29)+($D29+$E29)*1000,($D29+$E29))&lt;$D29,IF(MOD(U$7-(Setup!$B$6+$F29)+($D29+$E29)*1000,($D29+$E29))&lt;Setup!$B$11,"D","N"),IF(AND(Setup!$B$9="Take from R&amp;R",OR(MOD(U$7-(Setup!$B$6+$F29)+($D29+$E29)*1000,($D29+$E29))=$D29,MOD(U$7-(Setup!$B$6+$F29)+($D29+$E29)*1000,($D29+$E29))=($D29+$E29)-1)),"T","R"))))</f>
      </c>
      <c r="V29" s="24">
        <f>IF($A29="","",IF(AND(Setup!$B$9="Mark as travel",OR(MOD(V$7-(Setup!$B$6+$F29)+($D29+$E29)*1000,($D29+$E29))=0,MOD(V$7-(Setup!$B$6+$F29)+($D29+$E29)*1000,($D29+$E29))=$D29-1)),"T",IF(MOD(V$7-(Setup!$B$6+$F29)+($D29+$E29)*1000,($D29+$E29))&lt;$D29,IF(MOD(V$7-(Setup!$B$6+$F29)+($D29+$E29)*1000,($D29+$E29))&lt;Setup!$B$11,"D","N"),IF(AND(Setup!$B$9="Take from R&amp;R",OR(MOD(V$7-(Setup!$B$6+$F29)+($D29+$E29)*1000,($D29+$E29))=$D29,MOD(V$7-(Setup!$B$6+$F29)+($D29+$E29)*1000,($D29+$E29))=($D29+$E29)-1)),"T","R"))))</f>
      </c>
      <c r="W29" s="24">
        <f>IF($A29="","",IF(AND(Setup!$B$9="Mark as travel",OR(MOD(W$7-(Setup!$B$6+$F29)+($D29+$E29)*1000,($D29+$E29))=0,MOD(W$7-(Setup!$B$6+$F29)+($D29+$E29)*1000,($D29+$E29))=$D29-1)),"T",IF(MOD(W$7-(Setup!$B$6+$F29)+($D29+$E29)*1000,($D29+$E29))&lt;$D29,IF(MOD(W$7-(Setup!$B$6+$F29)+($D29+$E29)*1000,($D29+$E29))&lt;Setup!$B$11,"D","N"),IF(AND(Setup!$B$9="Take from R&amp;R",OR(MOD(W$7-(Setup!$B$6+$F29)+($D29+$E29)*1000,($D29+$E29))=$D29,MOD(W$7-(Setup!$B$6+$F29)+($D29+$E29)*1000,($D29+$E29))=($D29+$E29)-1)),"T","R"))))</f>
      </c>
      <c r="X29" s="24">
        <f>IF($A29="","",IF(AND(Setup!$B$9="Mark as travel",OR(MOD(X$7-(Setup!$B$6+$F29)+($D29+$E29)*1000,($D29+$E29))=0,MOD(X$7-(Setup!$B$6+$F29)+($D29+$E29)*1000,($D29+$E29))=$D29-1)),"T",IF(MOD(X$7-(Setup!$B$6+$F29)+($D29+$E29)*1000,($D29+$E29))&lt;$D29,IF(MOD(X$7-(Setup!$B$6+$F29)+($D29+$E29)*1000,($D29+$E29))&lt;Setup!$B$11,"D","N"),IF(AND(Setup!$B$9="Take from R&amp;R",OR(MOD(X$7-(Setup!$B$6+$F29)+($D29+$E29)*1000,($D29+$E29))=$D29,MOD(X$7-(Setup!$B$6+$F29)+($D29+$E29)*1000,($D29+$E29))=($D29+$E29)-1)),"T","R"))))</f>
      </c>
      <c r="Y29" s="24">
        <f>IF($A29="","",IF(AND(Setup!$B$9="Mark as travel",OR(MOD(Y$7-(Setup!$B$6+$F29)+($D29+$E29)*1000,($D29+$E29))=0,MOD(Y$7-(Setup!$B$6+$F29)+($D29+$E29)*1000,($D29+$E29))=$D29-1)),"T",IF(MOD(Y$7-(Setup!$B$6+$F29)+($D29+$E29)*1000,($D29+$E29))&lt;$D29,IF(MOD(Y$7-(Setup!$B$6+$F29)+($D29+$E29)*1000,($D29+$E29))&lt;Setup!$B$11,"D","N"),IF(AND(Setup!$B$9="Take from R&amp;R",OR(MOD(Y$7-(Setup!$B$6+$F29)+($D29+$E29)*1000,($D29+$E29))=$D29,MOD(Y$7-(Setup!$B$6+$F29)+($D29+$E29)*1000,($D29+$E29))=($D29+$E29)-1)),"T","R"))))</f>
      </c>
      <c r="Z29" s="24">
        <f>IF($A29="","",IF(AND(Setup!$B$9="Mark as travel",OR(MOD(Z$7-(Setup!$B$6+$F29)+($D29+$E29)*1000,($D29+$E29))=0,MOD(Z$7-(Setup!$B$6+$F29)+($D29+$E29)*1000,($D29+$E29))=$D29-1)),"T",IF(MOD(Z$7-(Setup!$B$6+$F29)+($D29+$E29)*1000,($D29+$E29))&lt;$D29,IF(MOD(Z$7-(Setup!$B$6+$F29)+($D29+$E29)*1000,($D29+$E29))&lt;Setup!$B$11,"D","N"),IF(AND(Setup!$B$9="Take from R&amp;R",OR(MOD(Z$7-(Setup!$B$6+$F29)+($D29+$E29)*1000,($D29+$E29))=$D29,MOD(Z$7-(Setup!$B$6+$F29)+($D29+$E29)*1000,($D29+$E29))=($D29+$E29)-1)),"T","R"))))</f>
      </c>
      <c r="AA29" s="24">
        <f>IF($A29="","",IF(AND(Setup!$B$9="Mark as travel",OR(MOD(AA$7-(Setup!$B$6+$F29)+($D29+$E29)*1000,($D29+$E29))=0,MOD(AA$7-(Setup!$B$6+$F29)+($D29+$E29)*1000,($D29+$E29))=$D29-1)),"T",IF(MOD(AA$7-(Setup!$B$6+$F29)+($D29+$E29)*1000,($D29+$E29))&lt;$D29,IF(MOD(AA$7-(Setup!$B$6+$F29)+($D29+$E29)*1000,($D29+$E29))&lt;Setup!$B$11,"D","N"),IF(AND(Setup!$B$9="Take from R&amp;R",OR(MOD(AA$7-(Setup!$B$6+$F29)+($D29+$E29)*1000,($D29+$E29))=$D29,MOD(AA$7-(Setup!$B$6+$F29)+($D29+$E29)*1000,($D29+$E29))=($D29+$E29)-1)),"T","R"))))</f>
      </c>
      <c r="AB29" s="24">
        <f>IF($A29="","",IF(AND(Setup!$B$9="Mark as travel",OR(MOD(AB$7-(Setup!$B$6+$F29)+($D29+$E29)*1000,($D29+$E29))=0,MOD(AB$7-(Setup!$B$6+$F29)+($D29+$E29)*1000,($D29+$E29))=$D29-1)),"T",IF(MOD(AB$7-(Setup!$B$6+$F29)+($D29+$E29)*1000,($D29+$E29))&lt;$D29,IF(MOD(AB$7-(Setup!$B$6+$F29)+($D29+$E29)*1000,($D29+$E29))&lt;Setup!$B$11,"D","N"),IF(AND(Setup!$B$9="Take from R&amp;R",OR(MOD(AB$7-(Setup!$B$6+$F29)+($D29+$E29)*1000,($D29+$E29))=$D29,MOD(AB$7-(Setup!$B$6+$F29)+($D29+$E29)*1000,($D29+$E29))=($D29+$E29)-1)),"T","R"))))</f>
      </c>
      <c r="AC29" s="24">
        <f>IF($A29="","",IF(AND(Setup!$B$9="Mark as travel",OR(MOD(AC$7-(Setup!$B$6+$F29)+($D29+$E29)*1000,($D29+$E29))=0,MOD(AC$7-(Setup!$B$6+$F29)+($D29+$E29)*1000,($D29+$E29))=$D29-1)),"T",IF(MOD(AC$7-(Setup!$B$6+$F29)+($D29+$E29)*1000,($D29+$E29))&lt;$D29,IF(MOD(AC$7-(Setup!$B$6+$F29)+($D29+$E29)*1000,($D29+$E29))&lt;Setup!$B$11,"D","N"),IF(AND(Setup!$B$9="Take from R&amp;R",OR(MOD(AC$7-(Setup!$B$6+$F29)+($D29+$E29)*1000,($D29+$E29))=$D29,MOD(AC$7-(Setup!$B$6+$F29)+($D29+$E29)*1000,($D29+$E29))=($D29+$E29)-1)),"T","R"))))</f>
      </c>
      <c r="AD29" s="24">
        <f>IF($A29="","",IF(AND(Setup!$B$9="Mark as travel",OR(MOD(AD$7-(Setup!$B$6+$F29)+($D29+$E29)*1000,($D29+$E29))=0,MOD(AD$7-(Setup!$B$6+$F29)+($D29+$E29)*1000,($D29+$E29))=$D29-1)),"T",IF(MOD(AD$7-(Setup!$B$6+$F29)+($D29+$E29)*1000,($D29+$E29))&lt;$D29,IF(MOD(AD$7-(Setup!$B$6+$F29)+($D29+$E29)*1000,($D29+$E29))&lt;Setup!$B$11,"D","N"),IF(AND(Setup!$B$9="Take from R&amp;R",OR(MOD(AD$7-(Setup!$B$6+$F29)+($D29+$E29)*1000,($D29+$E29))=$D29,MOD(AD$7-(Setup!$B$6+$F29)+($D29+$E29)*1000,($D29+$E29))=($D29+$E29)-1)),"T","R"))))</f>
      </c>
      <c r="AE29" s="24">
        <f>IF($A29="","",IF(AND(Setup!$B$9="Mark as travel",OR(MOD(AE$7-(Setup!$B$6+$F29)+($D29+$E29)*1000,($D29+$E29))=0,MOD(AE$7-(Setup!$B$6+$F29)+($D29+$E29)*1000,($D29+$E29))=$D29-1)),"T",IF(MOD(AE$7-(Setup!$B$6+$F29)+($D29+$E29)*1000,($D29+$E29))&lt;$D29,IF(MOD(AE$7-(Setup!$B$6+$F29)+($D29+$E29)*1000,($D29+$E29))&lt;Setup!$B$11,"D","N"),IF(AND(Setup!$B$9="Take from R&amp;R",OR(MOD(AE$7-(Setup!$B$6+$F29)+($D29+$E29)*1000,($D29+$E29))=$D29,MOD(AE$7-(Setup!$B$6+$F29)+($D29+$E29)*1000,($D29+$E29))=($D29+$E29)-1)),"T","R"))))</f>
      </c>
      <c r="AF29" s="24">
        <f>IF($A29="","",IF(AND(Setup!$B$9="Mark as travel",OR(MOD(AF$7-(Setup!$B$6+$F29)+($D29+$E29)*1000,($D29+$E29))=0,MOD(AF$7-(Setup!$B$6+$F29)+($D29+$E29)*1000,($D29+$E29))=$D29-1)),"T",IF(MOD(AF$7-(Setup!$B$6+$F29)+($D29+$E29)*1000,($D29+$E29))&lt;$D29,IF(MOD(AF$7-(Setup!$B$6+$F29)+($D29+$E29)*1000,($D29+$E29))&lt;Setup!$B$11,"D","N"),IF(AND(Setup!$B$9="Take from R&amp;R",OR(MOD(AF$7-(Setup!$B$6+$F29)+($D29+$E29)*1000,($D29+$E29))=$D29,MOD(AF$7-(Setup!$B$6+$F29)+($D29+$E29)*1000,($D29+$E29))=($D29+$E29)-1)),"T","R"))))</f>
      </c>
      <c r="AG29" s="24">
        <f>IF($A29="","",IF(AND(Setup!$B$9="Mark as travel",OR(MOD(AG$7-(Setup!$B$6+$F29)+($D29+$E29)*1000,($D29+$E29))=0,MOD(AG$7-(Setup!$B$6+$F29)+($D29+$E29)*1000,($D29+$E29))=$D29-1)),"T",IF(MOD(AG$7-(Setup!$B$6+$F29)+($D29+$E29)*1000,($D29+$E29))&lt;$D29,IF(MOD(AG$7-(Setup!$B$6+$F29)+($D29+$E29)*1000,($D29+$E29))&lt;Setup!$B$11,"D","N"),IF(AND(Setup!$B$9="Take from R&amp;R",OR(MOD(AG$7-(Setup!$B$6+$F29)+($D29+$E29)*1000,($D29+$E29))=$D29,MOD(AG$7-(Setup!$B$6+$F29)+($D29+$E29)*1000,($D29+$E29))=($D29+$E29)-1)),"T","R"))))</f>
      </c>
      <c r="AH29" s="24">
        <f>IF($A29="","",IF(AND(Setup!$B$9="Mark as travel",OR(MOD(AH$7-(Setup!$B$6+$F29)+($D29+$E29)*1000,($D29+$E29))=0,MOD(AH$7-(Setup!$B$6+$F29)+($D29+$E29)*1000,($D29+$E29))=$D29-1)),"T",IF(MOD(AH$7-(Setup!$B$6+$F29)+($D29+$E29)*1000,($D29+$E29))&lt;$D29,IF(MOD(AH$7-(Setup!$B$6+$F29)+($D29+$E29)*1000,($D29+$E29))&lt;Setup!$B$11,"D","N"),IF(AND(Setup!$B$9="Take from R&amp;R",OR(MOD(AH$7-(Setup!$B$6+$F29)+($D29+$E29)*1000,($D29+$E29))=$D29,MOD(AH$7-(Setup!$B$6+$F29)+($D29+$E29)*1000,($D29+$E29))=($D29+$E29)-1)),"T","R"))))</f>
      </c>
      <c r="AI29" s="24">
        <f>IF($A29="","",IF(AND(Setup!$B$9="Mark as travel",OR(MOD(AI$7-(Setup!$B$6+$F29)+($D29+$E29)*1000,($D29+$E29))=0,MOD(AI$7-(Setup!$B$6+$F29)+($D29+$E29)*1000,($D29+$E29))=$D29-1)),"T",IF(MOD(AI$7-(Setup!$B$6+$F29)+($D29+$E29)*1000,($D29+$E29))&lt;$D29,IF(MOD(AI$7-(Setup!$B$6+$F29)+($D29+$E29)*1000,($D29+$E29))&lt;Setup!$B$11,"D","N"),IF(AND(Setup!$B$9="Take from R&amp;R",OR(MOD(AI$7-(Setup!$B$6+$F29)+($D29+$E29)*1000,($D29+$E29))=$D29,MOD(AI$7-(Setup!$B$6+$F29)+($D29+$E29)*1000,($D29+$E29))=($D29+$E29)-1)),"T","R"))))</f>
      </c>
      <c r="AJ29" s="24">
        <f>IF($A29="","",IF(AND(Setup!$B$9="Mark as travel",OR(MOD(AJ$7-(Setup!$B$6+$F29)+($D29+$E29)*1000,($D29+$E29))=0,MOD(AJ$7-(Setup!$B$6+$F29)+($D29+$E29)*1000,($D29+$E29))=$D29-1)),"T",IF(MOD(AJ$7-(Setup!$B$6+$F29)+($D29+$E29)*1000,($D29+$E29))&lt;$D29,IF(MOD(AJ$7-(Setup!$B$6+$F29)+($D29+$E29)*1000,($D29+$E29))&lt;Setup!$B$11,"D","N"),IF(AND(Setup!$B$9="Take from R&amp;R",OR(MOD(AJ$7-(Setup!$B$6+$F29)+($D29+$E29)*1000,($D29+$E29))=$D29,MOD(AJ$7-(Setup!$B$6+$F29)+($D29+$E29)*1000,($D29+$E29))=($D29+$E29)-1)),"T","R"))))</f>
      </c>
      <c r="AK29" s="24">
        <f>IF($A29="","",IF(AND(Setup!$B$9="Mark as travel",OR(MOD(AK$7-(Setup!$B$6+$F29)+($D29+$E29)*1000,($D29+$E29))=0,MOD(AK$7-(Setup!$B$6+$F29)+($D29+$E29)*1000,($D29+$E29))=$D29-1)),"T",IF(MOD(AK$7-(Setup!$B$6+$F29)+($D29+$E29)*1000,($D29+$E29))&lt;$D29,IF(MOD(AK$7-(Setup!$B$6+$F29)+($D29+$E29)*1000,($D29+$E29))&lt;Setup!$B$11,"D","N"),IF(AND(Setup!$B$9="Take from R&amp;R",OR(MOD(AK$7-(Setup!$B$6+$F29)+($D29+$E29)*1000,($D29+$E29))=$D29,MOD(AK$7-(Setup!$B$6+$F29)+($D29+$E29)*1000,($D29+$E29))=($D29+$E29)-1)),"T","R"))))</f>
      </c>
      <c r="AL29" s="24">
        <f>IF($A29="","",IF(AND(Setup!$B$9="Mark as travel",OR(MOD(AL$7-(Setup!$B$6+$F29)+($D29+$E29)*1000,($D29+$E29))=0,MOD(AL$7-(Setup!$B$6+$F29)+($D29+$E29)*1000,($D29+$E29))=$D29-1)),"T",IF(MOD(AL$7-(Setup!$B$6+$F29)+($D29+$E29)*1000,($D29+$E29))&lt;$D29,IF(MOD(AL$7-(Setup!$B$6+$F29)+($D29+$E29)*1000,($D29+$E29))&lt;Setup!$B$11,"D","N"),IF(AND(Setup!$B$9="Take from R&amp;R",OR(MOD(AL$7-(Setup!$B$6+$F29)+($D29+$E29)*1000,($D29+$E29))=$D29,MOD(AL$7-(Setup!$B$6+$F29)+($D29+$E29)*1000,($D29+$E29))=($D29+$E29)-1)),"T","R"))))</f>
      </c>
      <c r="AM29" s="24">
        <f>IF($A29="","",IF(AND(Setup!$B$9="Mark as travel",OR(MOD(AM$7-(Setup!$B$6+$F29)+($D29+$E29)*1000,($D29+$E29))=0,MOD(AM$7-(Setup!$B$6+$F29)+($D29+$E29)*1000,($D29+$E29))=$D29-1)),"T",IF(MOD(AM$7-(Setup!$B$6+$F29)+($D29+$E29)*1000,($D29+$E29))&lt;$D29,IF(MOD(AM$7-(Setup!$B$6+$F29)+($D29+$E29)*1000,($D29+$E29))&lt;Setup!$B$11,"D","N"),IF(AND(Setup!$B$9="Take from R&amp;R",OR(MOD(AM$7-(Setup!$B$6+$F29)+($D29+$E29)*1000,($D29+$E29))=$D29,MOD(AM$7-(Setup!$B$6+$F29)+($D29+$E29)*1000,($D29+$E29))=($D29+$E29)-1)),"T","R"))))</f>
      </c>
      <c r="AN29" s="24">
        <f>IF($A29="","",IF(AND(Setup!$B$9="Mark as travel",OR(MOD(AN$7-(Setup!$B$6+$F29)+($D29+$E29)*1000,($D29+$E29))=0,MOD(AN$7-(Setup!$B$6+$F29)+($D29+$E29)*1000,($D29+$E29))=$D29-1)),"T",IF(MOD(AN$7-(Setup!$B$6+$F29)+($D29+$E29)*1000,($D29+$E29))&lt;$D29,IF(MOD(AN$7-(Setup!$B$6+$F29)+($D29+$E29)*1000,($D29+$E29))&lt;Setup!$B$11,"D","N"),IF(AND(Setup!$B$9="Take from R&amp;R",OR(MOD(AN$7-(Setup!$B$6+$F29)+($D29+$E29)*1000,($D29+$E29))=$D29,MOD(AN$7-(Setup!$B$6+$F29)+($D29+$E29)*1000,($D29+$E29))=($D29+$E29)-1)),"T","R"))))</f>
      </c>
      <c r="AO29" s="24">
        <f>IF($A29="","",IF(AND(Setup!$B$9="Mark as travel",OR(MOD(AO$7-(Setup!$B$6+$F29)+($D29+$E29)*1000,($D29+$E29))=0,MOD(AO$7-(Setup!$B$6+$F29)+($D29+$E29)*1000,($D29+$E29))=$D29-1)),"T",IF(MOD(AO$7-(Setup!$B$6+$F29)+($D29+$E29)*1000,($D29+$E29))&lt;$D29,IF(MOD(AO$7-(Setup!$B$6+$F29)+($D29+$E29)*1000,($D29+$E29))&lt;Setup!$B$11,"D","N"),IF(AND(Setup!$B$9="Take from R&amp;R",OR(MOD(AO$7-(Setup!$B$6+$F29)+($D29+$E29)*1000,($D29+$E29))=$D29,MOD(AO$7-(Setup!$B$6+$F29)+($D29+$E29)*1000,($D29+$E29))=($D29+$E29)-1)),"T","R"))))</f>
      </c>
      <c r="AP29" s="24">
        <f>IF($A29="","",IF(AND(Setup!$B$9="Mark as travel",OR(MOD(AP$7-(Setup!$B$6+$F29)+($D29+$E29)*1000,($D29+$E29))=0,MOD(AP$7-(Setup!$B$6+$F29)+($D29+$E29)*1000,($D29+$E29))=$D29-1)),"T",IF(MOD(AP$7-(Setup!$B$6+$F29)+($D29+$E29)*1000,($D29+$E29))&lt;$D29,IF(MOD(AP$7-(Setup!$B$6+$F29)+($D29+$E29)*1000,($D29+$E29))&lt;Setup!$B$11,"D","N"),IF(AND(Setup!$B$9="Take from R&amp;R",OR(MOD(AP$7-(Setup!$B$6+$F29)+($D29+$E29)*1000,($D29+$E29))=$D29,MOD(AP$7-(Setup!$B$6+$F29)+($D29+$E29)*1000,($D29+$E29))=($D29+$E29)-1)),"T","R"))))</f>
      </c>
      <c r="AQ29" s="24">
        <f>IF($A29="","",IF(AND(Setup!$B$9="Mark as travel",OR(MOD(AQ$7-(Setup!$B$6+$F29)+($D29+$E29)*1000,($D29+$E29))=0,MOD(AQ$7-(Setup!$B$6+$F29)+($D29+$E29)*1000,($D29+$E29))=$D29-1)),"T",IF(MOD(AQ$7-(Setup!$B$6+$F29)+($D29+$E29)*1000,($D29+$E29))&lt;$D29,IF(MOD(AQ$7-(Setup!$B$6+$F29)+($D29+$E29)*1000,($D29+$E29))&lt;Setup!$B$11,"D","N"),IF(AND(Setup!$B$9="Take from R&amp;R",OR(MOD(AQ$7-(Setup!$B$6+$F29)+($D29+$E29)*1000,($D29+$E29))=$D29,MOD(AQ$7-(Setup!$B$6+$F29)+($D29+$E29)*1000,($D29+$E29))=($D29+$E29)-1)),"T","R"))))</f>
      </c>
      <c r="AR29" s="24">
        <f>IF($A29="","",IF(AND(Setup!$B$9="Mark as travel",OR(MOD(AR$7-(Setup!$B$6+$F29)+($D29+$E29)*1000,($D29+$E29))=0,MOD(AR$7-(Setup!$B$6+$F29)+($D29+$E29)*1000,($D29+$E29))=$D29-1)),"T",IF(MOD(AR$7-(Setup!$B$6+$F29)+($D29+$E29)*1000,($D29+$E29))&lt;$D29,IF(MOD(AR$7-(Setup!$B$6+$F29)+($D29+$E29)*1000,($D29+$E29))&lt;Setup!$B$11,"D","N"),IF(AND(Setup!$B$9="Take from R&amp;R",OR(MOD(AR$7-(Setup!$B$6+$F29)+($D29+$E29)*1000,($D29+$E29))=$D29,MOD(AR$7-(Setup!$B$6+$F29)+($D29+$E29)*1000,($D29+$E29))=($D29+$E29)-1)),"T","R"))))</f>
      </c>
      <c r="AS29" s="24">
        <f>IF($A29="","",IF(AND(Setup!$B$9="Mark as travel",OR(MOD(AS$7-(Setup!$B$6+$F29)+($D29+$E29)*1000,($D29+$E29))=0,MOD(AS$7-(Setup!$B$6+$F29)+($D29+$E29)*1000,($D29+$E29))=$D29-1)),"T",IF(MOD(AS$7-(Setup!$B$6+$F29)+($D29+$E29)*1000,($D29+$E29))&lt;$D29,IF(MOD(AS$7-(Setup!$B$6+$F29)+($D29+$E29)*1000,($D29+$E29))&lt;Setup!$B$11,"D","N"),IF(AND(Setup!$B$9="Take from R&amp;R",OR(MOD(AS$7-(Setup!$B$6+$F29)+($D29+$E29)*1000,($D29+$E29))=$D29,MOD(AS$7-(Setup!$B$6+$F29)+($D29+$E29)*1000,($D29+$E29))=($D29+$E29)-1)),"T","R"))))</f>
      </c>
      <c r="AT29" s="24">
        <f>IF($A29="","",IF(AND(Setup!$B$9="Mark as travel",OR(MOD(AT$7-(Setup!$B$6+$F29)+($D29+$E29)*1000,($D29+$E29))=0,MOD(AT$7-(Setup!$B$6+$F29)+($D29+$E29)*1000,($D29+$E29))=$D29-1)),"T",IF(MOD(AT$7-(Setup!$B$6+$F29)+($D29+$E29)*1000,($D29+$E29))&lt;$D29,IF(MOD(AT$7-(Setup!$B$6+$F29)+($D29+$E29)*1000,($D29+$E29))&lt;Setup!$B$11,"D","N"),IF(AND(Setup!$B$9="Take from R&amp;R",OR(MOD(AT$7-(Setup!$B$6+$F29)+($D29+$E29)*1000,($D29+$E29))=$D29,MOD(AT$7-(Setup!$B$6+$F29)+($D29+$E29)*1000,($D29+$E29))=($D29+$E29)-1)),"T","R"))))</f>
      </c>
      <c r="AU29" s="24">
        <f>IF($A29="","",IF(AND(Setup!$B$9="Mark as travel",OR(MOD(AU$7-(Setup!$B$6+$F29)+($D29+$E29)*1000,($D29+$E29))=0,MOD(AU$7-(Setup!$B$6+$F29)+($D29+$E29)*1000,($D29+$E29))=$D29-1)),"T",IF(MOD(AU$7-(Setup!$B$6+$F29)+($D29+$E29)*1000,($D29+$E29))&lt;$D29,IF(MOD(AU$7-(Setup!$B$6+$F29)+($D29+$E29)*1000,($D29+$E29))&lt;Setup!$B$11,"D","N"),IF(AND(Setup!$B$9="Take from R&amp;R",OR(MOD(AU$7-(Setup!$B$6+$F29)+($D29+$E29)*1000,($D29+$E29))=$D29,MOD(AU$7-(Setup!$B$6+$F29)+($D29+$E29)*1000,($D29+$E29))=($D29+$E29)-1)),"T","R"))))</f>
      </c>
      <c r="AV29" s="24">
        <f>IF($A29="","",IF(AND(Setup!$B$9="Mark as travel",OR(MOD(AV$7-(Setup!$B$6+$F29)+($D29+$E29)*1000,($D29+$E29))=0,MOD(AV$7-(Setup!$B$6+$F29)+($D29+$E29)*1000,($D29+$E29))=$D29-1)),"T",IF(MOD(AV$7-(Setup!$B$6+$F29)+($D29+$E29)*1000,($D29+$E29))&lt;$D29,IF(MOD(AV$7-(Setup!$B$6+$F29)+($D29+$E29)*1000,($D29+$E29))&lt;Setup!$B$11,"D","N"),IF(AND(Setup!$B$9="Take from R&amp;R",OR(MOD(AV$7-(Setup!$B$6+$F29)+($D29+$E29)*1000,($D29+$E29))=$D29,MOD(AV$7-(Setup!$B$6+$F29)+($D29+$E29)*1000,($D29+$E29))=($D29+$E29)-1)),"T","R"))))</f>
      </c>
      <c r="AW29" s="24">
        <f>IF($A29="","",IF(AND(Setup!$B$9="Mark as travel",OR(MOD(AW$7-(Setup!$B$6+$F29)+($D29+$E29)*1000,($D29+$E29))=0,MOD(AW$7-(Setup!$B$6+$F29)+($D29+$E29)*1000,($D29+$E29))=$D29-1)),"T",IF(MOD(AW$7-(Setup!$B$6+$F29)+($D29+$E29)*1000,($D29+$E29))&lt;$D29,IF(MOD(AW$7-(Setup!$B$6+$F29)+($D29+$E29)*1000,($D29+$E29))&lt;Setup!$B$11,"D","N"),IF(AND(Setup!$B$9="Take from R&amp;R",OR(MOD(AW$7-(Setup!$B$6+$F29)+($D29+$E29)*1000,($D29+$E29))=$D29,MOD(AW$7-(Setup!$B$6+$F29)+($D29+$E29)*1000,($D29+$E29))=($D29+$E29)-1)),"T","R"))))</f>
      </c>
      <c r="AX29" s="24">
        <f>IF($A29="","",IF(AND(Setup!$B$9="Mark as travel",OR(MOD(AX$7-(Setup!$B$6+$F29)+($D29+$E29)*1000,($D29+$E29))=0,MOD(AX$7-(Setup!$B$6+$F29)+($D29+$E29)*1000,($D29+$E29))=$D29-1)),"T",IF(MOD(AX$7-(Setup!$B$6+$F29)+($D29+$E29)*1000,($D29+$E29))&lt;$D29,IF(MOD(AX$7-(Setup!$B$6+$F29)+($D29+$E29)*1000,($D29+$E29))&lt;Setup!$B$11,"D","N"),IF(AND(Setup!$B$9="Take from R&amp;R",OR(MOD(AX$7-(Setup!$B$6+$F29)+($D29+$E29)*1000,($D29+$E29))=$D29,MOD(AX$7-(Setup!$B$6+$F29)+($D29+$E29)*1000,($D29+$E29))=($D29+$E29)-1)),"T","R"))))</f>
      </c>
      <c r="AY29" s="24">
        <f>IF($A29="","",IF(AND(Setup!$B$9="Mark as travel",OR(MOD(AY$7-(Setup!$B$6+$F29)+($D29+$E29)*1000,($D29+$E29))=0,MOD(AY$7-(Setup!$B$6+$F29)+($D29+$E29)*1000,($D29+$E29))=$D29-1)),"T",IF(MOD(AY$7-(Setup!$B$6+$F29)+($D29+$E29)*1000,($D29+$E29))&lt;$D29,IF(MOD(AY$7-(Setup!$B$6+$F29)+($D29+$E29)*1000,($D29+$E29))&lt;Setup!$B$11,"D","N"),IF(AND(Setup!$B$9="Take from R&amp;R",OR(MOD(AY$7-(Setup!$B$6+$F29)+($D29+$E29)*1000,($D29+$E29))=$D29,MOD(AY$7-(Setup!$B$6+$F29)+($D29+$E29)*1000,($D29+$E29))=($D29+$E29)-1)),"T","R"))))</f>
      </c>
      <c r="AZ29" s="24">
        <f>IF($A29="","",IF(AND(Setup!$B$9="Mark as travel",OR(MOD(AZ$7-(Setup!$B$6+$F29)+($D29+$E29)*1000,($D29+$E29))=0,MOD(AZ$7-(Setup!$B$6+$F29)+($D29+$E29)*1000,($D29+$E29))=$D29-1)),"T",IF(MOD(AZ$7-(Setup!$B$6+$F29)+($D29+$E29)*1000,($D29+$E29))&lt;$D29,IF(MOD(AZ$7-(Setup!$B$6+$F29)+($D29+$E29)*1000,($D29+$E29))&lt;Setup!$B$11,"D","N"),IF(AND(Setup!$B$9="Take from R&amp;R",OR(MOD(AZ$7-(Setup!$B$6+$F29)+($D29+$E29)*1000,($D29+$E29))=$D29,MOD(AZ$7-(Setup!$B$6+$F29)+($D29+$E29)*1000,($D29+$E29))=($D29+$E29)-1)),"T","R"))))</f>
      </c>
      <c r="BA29" s="24">
        <f>IF($A29="","",IF(AND(Setup!$B$9="Mark as travel",OR(MOD(BA$7-(Setup!$B$6+$F29)+($D29+$E29)*1000,($D29+$E29))=0,MOD(BA$7-(Setup!$B$6+$F29)+($D29+$E29)*1000,($D29+$E29))=$D29-1)),"T",IF(MOD(BA$7-(Setup!$B$6+$F29)+($D29+$E29)*1000,($D29+$E29))&lt;$D29,IF(MOD(BA$7-(Setup!$B$6+$F29)+($D29+$E29)*1000,($D29+$E29))&lt;Setup!$B$11,"D","N"),IF(AND(Setup!$B$9="Take from R&amp;R",OR(MOD(BA$7-(Setup!$B$6+$F29)+($D29+$E29)*1000,($D29+$E29))=$D29,MOD(BA$7-(Setup!$B$6+$F29)+($D29+$E29)*1000,($D29+$E29))=($D29+$E29)-1)),"T","R"))))</f>
      </c>
      <c r="BB29" s="24">
        <f>IF($A29="","",IF(AND(Setup!$B$9="Mark as travel",OR(MOD(BB$7-(Setup!$B$6+$F29)+($D29+$E29)*1000,($D29+$E29))=0,MOD(BB$7-(Setup!$B$6+$F29)+($D29+$E29)*1000,($D29+$E29))=$D29-1)),"T",IF(MOD(BB$7-(Setup!$B$6+$F29)+($D29+$E29)*1000,($D29+$E29))&lt;$D29,IF(MOD(BB$7-(Setup!$B$6+$F29)+($D29+$E29)*1000,($D29+$E29))&lt;Setup!$B$11,"D","N"),IF(AND(Setup!$B$9="Take from R&amp;R",OR(MOD(BB$7-(Setup!$B$6+$F29)+($D29+$E29)*1000,($D29+$E29))=$D29,MOD(BB$7-(Setup!$B$6+$F29)+($D29+$E29)*1000,($D29+$E29))=($D29+$E29)-1)),"T","R"))))</f>
      </c>
      <c r="BC29" s="24">
        <f>IF($A29="","",IF(AND(Setup!$B$9="Mark as travel",OR(MOD(BC$7-(Setup!$B$6+$F29)+($D29+$E29)*1000,($D29+$E29))=0,MOD(BC$7-(Setup!$B$6+$F29)+($D29+$E29)*1000,($D29+$E29))=$D29-1)),"T",IF(MOD(BC$7-(Setup!$B$6+$F29)+($D29+$E29)*1000,($D29+$E29))&lt;$D29,IF(MOD(BC$7-(Setup!$B$6+$F29)+($D29+$E29)*1000,($D29+$E29))&lt;Setup!$B$11,"D","N"),IF(AND(Setup!$B$9="Take from R&amp;R",OR(MOD(BC$7-(Setup!$B$6+$F29)+($D29+$E29)*1000,($D29+$E29))=$D29,MOD(BC$7-(Setup!$B$6+$F29)+($D29+$E29)*1000,($D29+$E29))=($D29+$E29)-1)),"T","R"))))</f>
      </c>
      <c r="BD29" s="24">
        <f>IF($A29="","",IF(AND(Setup!$B$9="Mark as travel",OR(MOD(BD$7-(Setup!$B$6+$F29)+($D29+$E29)*1000,($D29+$E29))=0,MOD(BD$7-(Setup!$B$6+$F29)+($D29+$E29)*1000,($D29+$E29))=$D29-1)),"T",IF(MOD(BD$7-(Setup!$B$6+$F29)+($D29+$E29)*1000,($D29+$E29))&lt;$D29,IF(MOD(BD$7-(Setup!$B$6+$F29)+($D29+$E29)*1000,($D29+$E29))&lt;Setup!$B$11,"D","N"),IF(AND(Setup!$B$9="Take from R&amp;R",OR(MOD(BD$7-(Setup!$B$6+$F29)+($D29+$E29)*1000,($D29+$E29))=$D29,MOD(BD$7-(Setup!$B$6+$F29)+($D29+$E29)*1000,($D29+$E29))=($D29+$E29)-1)),"T","R"))))</f>
      </c>
      <c r="BE29" s="24">
        <f>IF($A29="","",IF(AND(Setup!$B$9="Mark as travel",OR(MOD(BE$7-(Setup!$B$6+$F29)+($D29+$E29)*1000,($D29+$E29))=0,MOD(BE$7-(Setup!$B$6+$F29)+($D29+$E29)*1000,($D29+$E29))=$D29-1)),"T",IF(MOD(BE$7-(Setup!$B$6+$F29)+($D29+$E29)*1000,($D29+$E29))&lt;$D29,IF(MOD(BE$7-(Setup!$B$6+$F29)+($D29+$E29)*1000,($D29+$E29))&lt;Setup!$B$11,"D","N"),IF(AND(Setup!$B$9="Take from R&amp;R",OR(MOD(BE$7-(Setup!$B$6+$F29)+($D29+$E29)*1000,($D29+$E29))=$D29,MOD(BE$7-(Setup!$B$6+$F29)+($D29+$E29)*1000,($D29+$E29))=($D29+$E29)-1)),"T","R"))))</f>
      </c>
      <c r="BF29" s="24">
        <f>IF($A29="","",IF(AND(Setup!$B$9="Mark as travel",OR(MOD(BF$7-(Setup!$B$6+$F29)+($D29+$E29)*1000,($D29+$E29))=0,MOD(BF$7-(Setup!$B$6+$F29)+($D29+$E29)*1000,($D29+$E29))=$D29-1)),"T",IF(MOD(BF$7-(Setup!$B$6+$F29)+($D29+$E29)*1000,($D29+$E29))&lt;$D29,IF(MOD(BF$7-(Setup!$B$6+$F29)+($D29+$E29)*1000,($D29+$E29))&lt;Setup!$B$11,"D","N"),IF(AND(Setup!$B$9="Take from R&amp;R",OR(MOD(BF$7-(Setup!$B$6+$F29)+($D29+$E29)*1000,($D29+$E29))=$D29,MOD(BF$7-(Setup!$B$6+$F29)+($D29+$E29)*1000,($D29+$E29))=($D29+$E29)-1)),"T","R"))))</f>
      </c>
      <c r="BG29" s="24">
        <f>IF($A29="","",IF(AND(Setup!$B$9="Mark as travel",OR(MOD(BG$7-(Setup!$B$6+$F29)+($D29+$E29)*1000,($D29+$E29))=0,MOD(BG$7-(Setup!$B$6+$F29)+($D29+$E29)*1000,($D29+$E29))=$D29-1)),"T",IF(MOD(BG$7-(Setup!$B$6+$F29)+($D29+$E29)*1000,($D29+$E29))&lt;$D29,IF(MOD(BG$7-(Setup!$B$6+$F29)+($D29+$E29)*1000,($D29+$E29))&lt;Setup!$B$11,"D","N"),IF(AND(Setup!$B$9="Take from R&amp;R",OR(MOD(BG$7-(Setup!$B$6+$F29)+($D29+$E29)*1000,($D29+$E29))=$D29,MOD(BG$7-(Setup!$B$6+$F29)+($D29+$E29)*1000,($D29+$E29))=($D29+$E29)-1)),"T","R"))))</f>
      </c>
      <c r="BH29" s="24">
        <f>IF($A29="","",IF(AND(Setup!$B$9="Mark as travel",OR(MOD(BH$7-(Setup!$B$6+$F29)+($D29+$E29)*1000,($D29+$E29))=0,MOD(BH$7-(Setup!$B$6+$F29)+($D29+$E29)*1000,($D29+$E29))=$D29-1)),"T",IF(MOD(BH$7-(Setup!$B$6+$F29)+($D29+$E29)*1000,($D29+$E29))&lt;$D29,IF(MOD(BH$7-(Setup!$B$6+$F29)+($D29+$E29)*1000,($D29+$E29))&lt;Setup!$B$11,"D","N"),IF(AND(Setup!$B$9="Take from R&amp;R",OR(MOD(BH$7-(Setup!$B$6+$F29)+($D29+$E29)*1000,($D29+$E29))=$D29,MOD(BH$7-(Setup!$B$6+$F29)+($D29+$E29)*1000,($D29+$E29))=($D29+$E29)-1)),"T","R"))))</f>
      </c>
      <c r="BI29" s="24">
        <f>IF($A29="","",IF(AND(Setup!$B$9="Mark as travel",OR(MOD(BI$7-(Setup!$B$6+$F29)+($D29+$E29)*1000,($D29+$E29))=0,MOD(BI$7-(Setup!$B$6+$F29)+($D29+$E29)*1000,($D29+$E29))=$D29-1)),"T",IF(MOD(BI$7-(Setup!$B$6+$F29)+($D29+$E29)*1000,($D29+$E29))&lt;$D29,IF(MOD(BI$7-(Setup!$B$6+$F29)+($D29+$E29)*1000,($D29+$E29))&lt;Setup!$B$11,"D","N"),IF(AND(Setup!$B$9="Take from R&amp;R",OR(MOD(BI$7-(Setup!$B$6+$F29)+($D29+$E29)*1000,($D29+$E29))=$D29,MOD(BI$7-(Setup!$B$6+$F29)+($D29+$E29)*1000,($D29+$E29))=($D29+$E29)-1)),"T","R"))))</f>
      </c>
      <c r="BJ29" s="24">
        <f>IF($A29="","",IF(AND(Setup!$B$9="Mark as travel",OR(MOD(BJ$7-(Setup!$B$6+$F29)+($D29+$E29)*1000,($D29+$E29))=0,MOD(BJ$7-(Setup!$B$6+$F29)+($D29+$E29)*1000,($D29+$E29))=$D29-1)),"T",IF(MOD(BJ$7-(Setup!$B$6+$F29)+($D29+$E29)*1000,($D29+$E29))&lt;$D29,IF(MOD(BJ$7-(Setup!$B$6+$F29)+($D29+$E29)*1000,($D29+$E29))&lt;Setup!$B$11,"D","N"),IF(AND(Setup!$B$9="Take from R&amp;R",OR(MOD(BJ$7-(Setup!$B$6+$F29)+($D29+$E29)*1000,($D29+$E29))=$D29,MOD(BJ$7-(Setup!$B$6+$F29)+($D29+$E29)*1000,($D29+$E29))=($D29+$E29)-1)),"T","R"))))</f>
      </c>
    </row>
    <row r="30" spans="1:62" x14ac:dyDescent="0.25">
      <c r="A30" s="31"/>
      <c r="B30" s="31"/>
      <c r="C30" s="31"/>
      <c r="D30" s="14">
        <f>IF($A30="","",IF(OR($C30="",$C30="Same as Setup"),Setup!$B$15,INDEX(Setup!$B$21:$B$29,MATCH($C30,Setup!$A$21:$A$29,0))))</f>
      </c>
      <c r="E30" s="14">
        <f>IF($A30="","",IF(OR($C30="",$C30="Same as Setup"),Setup!$B$16,INDEX(Setup!$C$21:$C$29,MATCH($C30,Setup!$A$21:$A$29,0))))</f>
      </c>
      <c r="F30" s="5"/>
      <c r="G30" s="24">
        <f>IF($A30="","",IF(AND(Setup!$B$9="Mark as travel",OR(MOD(G$7-(Setup!$B$6+$F30)+($D30+$E30)*1000,($D30+$E30))=0,MOD(G$7-(Setup!$B$6+$F30)+($D30+$E30)*1000,($D30+$E30))=$D30-1)),"T",IF(MOD(G$7-(Setup!$B$6+$F30)+($D30+$E30)*1000,($D30+$E30))&lt;$D30,IF(MOD(G$7-(Setup!$B$6+$F30)+($D30+$E30)*1000,($D30+$E30))&lt;Setup!$B$11,"D","N"),IF(AND(Setup!$B$9="Take from R&amp;R",OR(MOD(G$7-(Setup!$B$6+$F30)+($D30+$E30)*1000,($D30+$E30))=$D30,MOD(G$7-(Setup!$B$6+$F30)+($D30+$E30)*1000,($D30+$E30))=($D30+$E30)-1)),"T","R"))))</f>
      </c>
      <c r="H30" s="24">
        <f>IF($A30="","",IF(AND(Setup!$B$9="Mark as travel",OR(MOD(H$7-(Setup!$B$6+$F30)+($D30+$E30)*1000,($D30+$E30))=0,MOD(H$7-(Setup!$B$6+$F30)+($D30+$E30)*1000,($D30+$E30))=$D30-1)),"T",IF(MOD(H$7-(Setup!$B$6+$F30)+($D30+$E30)*1000,($D30+$E30))&lt;$D30,IF(MOD(H$7-(Setup!$B$6+$F30)+($D30+$E30)*1000,($D30+$E30))&lt;Setup!$B$11,"D","N"),IF(AND(Setup!$B$9="Take from R&amp;R",OR(MOD(H$7-(Setup!$B$6+$F30)+($D30+$E30)*1000,($D30+$E30))=$D30,MOD(H$7-(Setup!$B$6+$F30)+($D30+$E30)*1000,($D30+$E30))=($D30+$E30)-1)),"T","R"))))</f>
      </c>
      <c r="I30" s="24">
        <f>IF($A30="","",IF(AND(Setup!$B$9="Mark as travel",OR(MOD(I$7-(Setup!$B$6+$F30)+($D30+$E30)*1000,($D30+$E30))=0,MOD(I$7-(Setup!$B$6+$F30)+($D30+$E30)*1000,($D30+$E30))=$D30-1)),"T",IF(MOD(I$7-(Setup!$B$6+$F30)+($D30+$E30)*1000,($D30+$E30))&lt;$D30,IF(MOD(I$7-(Setup!$B$6+$F30)+($D30+$E30)*1000,($D30+$E30))&lt;Setup!$B$11,"D","N"),IF(AND(Setup!$B$9="Take from R&amp;R",OR(MOD(I$7-(Setup!$B$6+$F30)+($D30+$E30)*1000,($D30+$E30))=$D30,MOD(I$7-(Setup!$B$6+$F30)+($D30+$E30)*1000,($D30+$E30))=($D30+$E30)-1)),"T","R"))))</f>
      </c>
      <c r="J30" s="24">
        <f>IF($A30="","",IF(AND(Setup!$B$9="Mark as travel",OR(MOD(J$7-(Setup!$B$6+$F30)+($D30+$E30)*1000,($D30+$E30))=0,MOD(J$7-(Setup!$B$6+$F30)+($D30+$E30)*1000,($D30+$E30))=$D30-1)),"T",IF(MOD(J$7-(Setup!$B$6+$F30)+($D30+$E30)*1000,($D30+$E30))&lt;$D30,IF(MOD(J$7-(Setup!$B$6+$F30)+($D30+$E30)*1000,($D30+$E30))&lt;Setup!$B$11,"D","N"),IF(AND(Setup!$B$9="Take from R&amp;R",OR(MOD(J$7-(Setup!$B$6+$F30)+($D30+$E30)*1000,($D30+$E30))=$D30,MOD(J$7-(Setup!$B$6+$F30)+($D30+$E30)*1000,($D30+$E30))=($D30+$E30)-1)),"T","R"))))</f>
      </c>
      <c r="K30" s="24">
        <f>IF($A30="","",IF(AND(Setup!$B$9="Mark as travel",OR(MOD(K$7-(Setup!$B$6+$F30)+($D30+$E30)*1000,($D30+$E30))=0,MOD(K$7-(Setup!$B$6+$F30)+($D30+$E30)*1000,($D30+$E30))=$D30-1)),"T",IF(MOD(K$7-(Setup!$B$6+$F30)+($D30+$E30)*1000,($D30+$E30))&lt;$D30,IF(MOD(K$7-(Setup!$B$6+$F30)+($D30+$E30)*1000,($D30+$E30))&lt;Setup!$B$11,"D","N"),IF(AND(Setup!$B$9="Take from R&amp;R",OR(MOD(K$7-(Setup!$B$6+$F30)+($D30+$E30)*1000,($D30+$E30))=$D30,MOD(K$7-(Setup!$B$6+$F30)+($D30+$E30)*1000,($D30+$E30))=($D30+$E30)-1)),"T","R"))))</f>
      </c>
      <c r="L30" s="24">
        <f>IF($A30="","",IF(AND(Setup!$B$9="Mark as travel",OR(MOD(L$7-(Setup!$B$6+$F30)+($D30+$E30)*1000,($D30+$E30))=0,MOD(L$7-(Setup!$B$6+$F30)+($D30+$E30)*1000,($D30+$E30))=$D30-1)),"T",IF(MOD(L$7-(Setup!$B$6+$F30)+($D30+$E30)*1000,($D30+$E30))&lt;$D30,IF(MOD(L$7-(Setup!$B$6+$F30)+($D30+$E30)*1000,($D30+$E30))&lt;Setup!$B$11,"D","N"),IF(AND(Setup!$B$9="Take from R&amp;R",OR(MOD(L$7-(Setup!$B$6+$F30)+($D30+$E30)*1000,($D30+$E30))=$D30,MOD(L$7-(Setup!$B$6+$F30)+($D30+$E30)*1000,($D30+$E30))=($D30+$E30)-1)),"T","R"))))</f>
      </c>
      <c r="M30" s="24">
        <f>IF($A30="","",IF(AND(Setup!$B$9="Mark as travel",OR(MOD(M$7-(Setup!$B$6+$F30)+($D30+$E30)*1000,($D30+$E30))=0,MOD(M$7-(Setup!$B$6+$F30)+($D30+$E30)*1000,($D30+$E30))=$D30-1)),"T",IF(MOD(M$7-(Setup!$B$6+$F30)+($D30+$E30)*1000,($D30+$E30))&lt;$D30,IF(MOD(M$7-(Setup!$B$6+$F30)+($D30+$E30)*1000,($D30+$E30))&lt;Setup!$B$11,"D","N"),IF(AND(Setup!$B$9="Take from R&amp;R",OR(MOD(M$7-(Setup!$B$6+$F30)+($D30+$E30)*1000,($D30+$E30))=$D30,MOD(M$7-(Setup!$B$6+$F30)+($D30+$E30)*1000,($D30+$E30))=($D30+$E30)-1)),"T","R"))))</f>
      </c>
      <c r="N30" s="24">
        <f>IF($A30="","",IF(AND(Setup!$B$9="Mark as travel",OR(MOD(N$7-(Setup!$B$6+$F30)+($D30+$E30)*1000,($D30+$E30))=0,MOD(N$7-(Setup!$B$6+$F30)+($D30+$E30)*1000,($D30+$E30))=$D30-1)),"T",IF(MOD(N$7-(Setup!$B$6+$F30)+($D30+$E30)*1000,($D30+$E30))&lt;$D30,IF(MOD(N$7-(Setup!$B$6+$F30)+($D30+$E30)*1000,($D30+$E30))&lt;Setup!$B$11,"D","N"),IF(AND(Setup!$B$9="Take from R&amp;R",OR(MOD(N$7-(Setup!$B$6+$F30)+($D30+$E30)*1000,($D30+$E30))=$D30,MOD(N$7-(Setup!$B$6+$F30)+($D30+$E30)*1000,($D30+$E30))=($D30+$E30)-1)),"T","R"))))</f>
      </c>
      <c r="O30" s="24">
        <f>IF($A30="","",IF(AND(Setup!$B$9="Mark as travel",OR(MOD(O$7-(Setup!$B$6+$F30)+($D30+$E30)*1000,($D30+$E30))=0,MOD(O$7-(Setup!$B$6+$F30)+($D30+$E30)*1000,($D30+$E30))=$D30-1)),"T",IF(MOD(O$7-(Setup!$B$6+$F30)+($D30+$E30)*1000,($D30+$E30))&lt;$D30,IF(MOD(O$7-(Setup!$B$6+$F30)+($D30+$E30)*1000,($D30+$E30))&lt;Setup!$B$11,"D","N"),IF(AND(Setup!$B$9="Take from R&amp;R",OR(MOD(O$7-(Setup!$B$6+$F30)+($D30+$E30)*1000,($D30+$E30))=$D30,MOD(O$7-(Setup!$B$6+$F30)+($D30+$E30)*1000,($D30+$E30))=($D30+$E30)-1)),"T","R"))))</f>
      </c>
      <c r="P30" s="24">
        <f>IF($A30="","",IF(AND(Setup!$B$9="Mark as travel",OR(MOD(P$7-(Setup!$B$6+$F30)+($D30+$E30)*1000,($D30+$E30))=0,MOD(P$7-(Setup!$B$6+$F30)+($D30+$E30)*1000,($D30+$E30))=$D30-1)),"T",IF(MOD(P$7-(Setup!$B$6+$F30)+($D30+$E30)*1000,($D30+$E30))&lt;$D30,IF(MOD(P$7-(Setup!$B$6+$F30)+($D30+$E30)*1000,($D30+$E30))&lt;Setup!$B$11,"D","N"),IF(AND(Setup!$B$9="Take from R&amp;R",OR(MOD(P$7-(Setup!$B$6+$F30)+($D30+$E30)*1000,($D30+$E30))=$D30,MOD(P$7-(Setup!$B$6+$F30)+($D30+$E30)*1000,($D30+$E30))=($D30+$E30)-1)),"T","R"))))</f>
      </c>
      <c r="Q30" s="24">
        <f>IF($A30="","",IF(AND(Setup!$B$9="Mark as travel",OR(MOD(Q$7-(Setup!$B$6+$F30)+($D30+$E30)*1000,($D30+$E30))=0,MOD(Q$7-(Setup!$B$6+$F30)+($D30+$E30)*1000,($D30+$E30))=$D30-1)),"T",IF(MOD(Q$7-(Setup!$B$6+$F30)+($D30+$E30)*1000,($D30+$E30))&lt;$D30,IF(MOD(Q$7-(Setup!$B$6+$F30)+($D30+$E30)*1000,($D30+$E30))&lt;Setup!$B$11,"D","N"),IF(AND(Setup!$B$9="Take from R&amp;R",OR(MOD(Q$7-(Setup!$B$6+$F30)+($D30+$E30)*1000,($D30+$E30))=$D30,MOD(Q$7-(Setup!$B$6+$F30)+($D30+$E30)*1000,($D30+$E30))=($D30+$E30)-1)),"T","R"))))</f>
      </c>
      <c r="R30" s="24">
        <f>IF($A30="","",IF(AND(Setup!$B$9="Mark as travel",OR(MOD(R$7-(Setup!$B$6+$F30)+($D30+$E30)*1000,($D30+$E30))=0,MOD(R$7-(Setup!$B$6+$F30)+($D30+$E30)*1000,($D30+$E30))=$D30-1)),"T",IF(MOD(R$7-(Setup!$B$6+$F30)+($D30+$E30)*1000,($D30+$E30))&lt;$D30,IF(MOD(R$7-(Setup!$B$6+$F30)+($D30+$E30)*1000,($D30+$E30))&lt;Setup!$B$11,"D","N"),IF(AND(Setup!$B$9="Take from R&amp;R",OR(MOD(R$7-(Setup!$B$6+$F30)+($D30+$E30)*1000,($D30+$E30))=$D30,MOD(R$7-(Setup!$B$6+$F30)+($D30+$E30)*1000,($D30+$E30))=($D30+$E30)-1)),"T","R"))))</f>
      </c>
      <c r="S30" s="24">
        <f>IF($A30="","",IF(AND(Setup!$B$9="Mark as travel",OR(MOD(S$7-(Setup!$B$6+$F30)+($D30+$E30)*1000,($D30+$E30))=0,MOD(S$7-(Setup!$B$6+$F30)+($D30+$E30)*1000,($D30+$E30))=$D30-1)),"T",IF(MOD(S$7-(Setup!$B$6+$F30)+($D30+$E30)*1000,($D30+$E30))&lt;$D30,IF(MOD(S$7-(Setup!$B$6+$F30)+($D30+$E30)*1000,($D30+$E30))&lt;Setup!$B$11,"D","N"),IF(AND(Setup!$B$9="Take from R&amp;R",OR(MOD(S$7-(Setup!$B$6+$F30)+($D30+$E30)*1000,($D30+$E30))=$D30,MOD(S$7-(Setup!$B$6+$F30)+($D30+$E30)*1000,($D30+$E30))=($D30+$E30)-1)),"T","R"))))</f>
      </c>
      <c r="T30" s="24">
        <f>IF($A30="","",IF(AND(Setup!$B$9="Mark as travel",OR(MOD(T$7-(Setup!$B$6+$F30)+($D30+$E30)*1000,($D30+$E30))=0,MOD(T$7-(Setup!$B$6+$F30)+($D30+$E30)*1000,($D30+$E30))=$D30-1)),"T",IF(MOD(T$7-(Setup!$B$6+$F30)+($D30+$E30)*1000,($D30+$E30))&lt;$D30,IF(MOD(T$7-(Setup!$B$6+$F30)+($D30+$E30)*1000,($D30+$E30))&lt;Setup!$B$11,"D","N"),IF(AND(Setup!$B$9="Take from R&amp;R",OR(MOD(T$7-(Setup!$B$6+$F30)+($D30+$E30)*1000,($D30+$E30))=$D30,MOD(T$7-(Setup!$B$6+$F30)+($D30+$E30)*1000,($D30+$E30))=($D30+$E30)-1)),"T","R"))))</f>
      </c>
      <c r="U30" s="24">
        <f>IF($A30="","",IF(AND(Setup!$B$9="Mark as travel",OR(MOD(U$7-(Setup!$B$6+$F30)+($D30+$E30)*1000,($D30+$E30))=0,MOD(U$7-(Setup!$B$6+$F30)+($D30+$E30)*1000,($D30+$E30))=$D30-1)),"T",IF(MOD(U$7-(Setup!$B$6+$F30)+($D30+$E30)*1000,($D30+$E30))&lt;$D30,IF(MOD(U$7-(Setup!$B$6+$F30)+($D30+$E30)*1000,($D30+$E30))&lt;Setup!$B$11,"D","N"),IF(AND(Setup!$B$9="Take from R&amp;R",OR(MOD(U$7-(Setup!$B$6+$F30)+($D30+$E30)*1000,($D30+$E30))=$D30,MOD(U$7-(Setup!$B$6+$F30)+($D30+$E30)*1000,($D30+$E30))=($D30+$E30)-1)),"T","R"))))</f>
      </c>
      <c r="V30" s="24">
        <f>IF($A30="","",IF(AND(Setup!$B$9="Mark as travel",OR(MOD(V$7-(Setup!$B$6+$F30)+($D30+$E30)*1000,($D30+$E30))=0,MOD(V$7-(Setup!$B$6+$F30)+($D30+$E30)*1000,($D30+$E30))=$D30-1)),"T",IF(MOD(V$7-(Setup!$B$6+$F30)+($D30+$E30)*1000,($D30+$E30))&lt;$D30,IF(MOD(V$7-(Setup!$B$6+$F30)+($D30+$E30)*1000,($D30+$E30))&lt;Setup!$B$11,"D","N"),IF(AND(Setup!$B$9="Take from R&amp;R",OR(MOD(V$7-(Setup!$B$6+$F30)+($D30+$E30)*1000,($D30+$E30))=$D30,MOD(V$7-(Setup!$B$6+$F30)+($D30+$E30)*1000,($D30+$E30))=($D30+$E30)-1)),"T","R"))))</f>
      </c>
      <c r="W30" s="24">
        <f>IF($A30="","",IF(AND(Setup!$B$9="Mark as travel",OR(MOD(W$7-(Setup!$B$6+$F30)+($D30+$E30)*1000,($D30+$E30))=0,MOD(W$7-(Setup!$B$6+$F30)+($D30+$E30)*1000,($D30+$E30))=$D30-1)),"T",IF(MOD(W$7-(Setup!$B$6+$F30)+($D30+$E30)*1000,($D30+$E30))&lt;$D30,IF(MOD(W$7-(Setup!$B$6+$F30)+($D30+$E30)*1000,($D30+$E30))&lt;Setup!$B$11,"D","N"),IF(AND(Setup!$B$9="Take from R&amp;R",OR(MOD(W$7-(Setup!$B$6+$F30)+($D30+$E30)*1000,($D30+$E30))=$D30,MOD(W$7-(Setup!$B$6+$F30)+($D30+$E30)*1000,($D30+$E30))=($D30+$E30)-1)),"T","R"))))</f>
      </c>
      <c r="X30" s="24">
        <f>IF($A30="","",IF(AND(Setup!$B$9="Mark as travel",OR(MOD(X$7-(Setup!$B$6+$F30)+($D30+$E30)*1000,($D30+$E30))=0,MOD(X$7-(Setup!$B$6+$F30)+($D30+$E30)*1000,($D30+$E30))=$D30-1)),"T",IF(MOD(X$7-(Setup!$B$6+$F30)+($D30+$E30)*1000,($D30+$E30))&lt;$D30,IF(MOD(X$7-(Setup!$B$6+$F30)+($D30+$E30)*1000,($D30+$E30))&lt;Setup!$B$11,"D","N"),IF(AND(Setup!$B$9="Take from R&amp;R",OR(MOD(X$7-(Setup!$B$6+$F30)+($D30+$E30)*1000,($D30+$E30))=$D30,MOD(X$7-(Setup!$B$6+$F30)+($D30+$E30)*1000,($D30+$E30))=($D30+$E30)-1)),"T","R"))))</f>
      </c>
      <c r="Y30" s="24">
        <f>IF($A30="","",IF(AND(Setup!$B$9="Mark as travel",OR(MOD(Y$7-(Setup!$B$6+$F30)+($D30+$E30)*1000,($D30+$E30))=0,MOD(Y$7-(Setup!$B$6+$F30)+($D30+$E30)*1000,($D30+$E30))=$D30-1)),"T",IF(MOD(Y$7-(Setup!$B$6+$F30)+($D30+$E30)*1000,($D30+$E30))&lt;$D30,IF(MOD(Y$7-(Setup!$B$6+$F30)+($D30+$E30)*1000,($D30+$E30))&lt;Setup!$B$11,"D","N"),IF(AND(Setup!$B$9="Take from R&amp;R",OR(MOD(Y$7-(Setup!$B$6+$F30)+($D30+$E30)*1000,($D30+$E30))=$D30,MOD(Y$7-(Setup!$B$6+$F30)+($D30+$E30)*1000,($D30+$E30))=($D30+$E30)-1)),"T","R"))))</f>
      </c>
      <c r="Z30" s="24">
        <f>IF($A30="","",IF(AND(Setup!$B$9="Mark as travel",OR(MOD(Z$7-(Setup!$B$6+$F30)+($D30+$E30)*1000,($D30+$E30))=0,MOD(Z$7-(Setup!$B$6+$F30)+($D30+$E30)*1000,($D30+$E30))=$D30-1)),"T",IF(MOD(Z$7-(Setup!$B$6+$F30)+($D30+$E30)*1000,($D30+$E30))&lt;$D30,IF(MOD(Z$7-(Setup!$B$6+$F30)+($D30+$E30)*1000,($D30+$E30))&lt;Setup!$B$11,"D","N"),IF(AND(Setup!$B$9="Take from R&amp;R",OR(MOD(Z$7-(Setup!$B$6+$F30)+($D30+$E30)*1000,($D30+$E30))=$D30,MOD(Z$7-(Setup!$B$6+$F30)+($D30+$E30)*1000,($D30+$E30))=($D30+$E30)-1)),"T","R"))))</f>
      </c>
      <c r="AA30" s="24">
        <f>IF($A30="","",IF(AND(Setup!$B$9="Mark as travel",OR(MOD(AA$7-(Setup!$B$6+$F30)+($D30+$E30)*1000,($D30+$E30))=0,MOD(AA$7-(Setup!$B$6+$F30)+($D30+$E30)*1000,($D30+$E30))=$D30-1)),"T",IF(MOD(AA$7-(Setup!$B$6+$F30)+($D30+$E30)*1000,($D30+$E30))&lt;$D30,IF(MOD(AA$7-(Setup!$B$6+$F30)+($D30+$E30)*1000,($D30+$E30))&lt;Setup!$B$11,"D","N"),IF(AND(Setup!$B$9="Take from R&amp;R",OR(MOD(AA$7-(Setup!$B$6+$F30)+($D30+$E30)*1000,($D30+$E30))=$D30,MOD(AA$7-(Setup!$B$6+$F30)+($D30+$E30)*1000,($D30+$E30))=($D30+$E30)-1)),"T","R"))))</f>
      </c>
      <c r="AB30" s="24">
        <f>IF($A30="","",IF(AND(Setup!$B$9="Mark as travel",OR(MOD(AB$7-(Setup!$B$6+$F30)+($D30+$E30)*1000,($D30+$E30))=0,MOD(AB$7-(Setup!$B$6+$F30)+($D30+$E30)*1000,($D30+$E30))=$D30-1)),"T",IF(MOD(AB$7-(Setup!$B$6+$F30)+($D30+$E30)*1000,($D30+$E30))&lt;$D30,IF(MOD(AB$7-(Setup!$B$6+$F30)+($D30+$E30)*1000,($D30+$E30))&lt;Setup!$B$11,"D","N"),IF(AND(Setup!$B$9="Take from R&amp;R",OR(MOD(AB$7-(Setup!$B$6+$F30)+($D30+$E30)*1000,($D30+$E30))=$D30,MOD(AB$7-(Setup!$B$6+$F30)+($D30+$E30)*1000,($D30+$E30))=($D30+$E30)-1)),"T","R"))))</f>
      </c>
      <c r="AC30" s="24">
        <f>IF($A30="","",IF(AND(Setup!$B$9="Mark as travel",OR(MOD(AC$7-(Setup!$B$6+$F30)+($D30+$E30)*1000,($D30+$E30))=0,MOD(AC$7-(Setup!$B$6+$F30)+($D30+$E30)*1000,($D30+$E30))=$D30-1)),"T",IF(MOD(AC$7-(Setup!$B$6+$F30)+($D30+$E30)*1000,($D30+$E30))&lt;$D30,IF(MOD(AC$7-(Setup!$B$6+$F30)+($D30+$E30)*1000,($D30+$E30))&lt;Setup!$B$11,"D","N"),IF(AND(Setup!$B$9="Take from R&amp;R",OR(MOD(AC$7-(Setup!$B$6+$F30)+($D30+$E30)*1000,($D30+$E30))=$D30,MOD(AC$7-(Setup!$B$6+$F30)+($D30+$E30)*1000,($D30+$E30))=($D30+$E30)-1)),"T","R"))))</f>
      </c>
      <c r="AD30" s="24">
        <f>IF($A30="","",IF(AND(Setup!$B$9="Mark as travel",OR(MOD(AD$7-(Setup!$B$6+$F30)+($D30+$E30)*1000,($D30+$E30))=0,MOD(AD$7-(Setup!$B$6+$F30)+($D30+$E30)*1000,($D30+$E30))=$D30-1)),"T",IF(MOD(AD$7-(Setup!$B$6+$F30)+($D30+$E30)*1000,($D30+$E30))&lt;$D30,IF(MOD(AD$7-(Setup!$B$6+$F30)+($D30+$E30)*1000,($D30+$E30))&lt;Setup!$B$11,"D","N"),IF(AND(Setup!$B$9="Take from R&amp;R",OR(MOD(AD$7-(Setup!$B$6+$F30)+($D30+$E30)*1000,($D30+$E30))=$D30,MOD(AD$7-(Setup!$B$6+$F30)+($D30+$E30)*1000,($D30+$E30))=($D30+$E30)-1)),"T","R"))))</f>
      </c>
      <c r="AE30" s="24">
        <f>IF($A30="","",IF(AND(Setup!$B$9="Mark as travel",OR(MOD(AE$7-(Setup!$B$6+$F30)+($D30+$E30)*1000,($D30+$E30))=0,MOD(AE$7-(Setup!$B$6+$F30)+($D30+$E30)*1000,($D30+$E30))=$D30-1)),"T",IF(MOD(AE$7-(Setup!$B$6+$F30)+($D30+$E30)*1000,($D30+$E30))&lt;$D30,IF(MOD(AE$7-(Setup!$B$6+$F30)+($D30+$E30)*1000,($D30+$E30))&lt;Setup!$B$11,"D","N"),IF(AND(Setup!$B$9="Take from R&amp;R",OR(MOD(AE$7-(Setup!$B$6+$F30)+($D30+$E30)*1000,($D30+$E30))=$D30,MOD(AE$7-(Setup!$B$6+$F30)+($D30+$E30)*1000,($D30+$E30))=($D30+$E30)-1)),"T","R"))))</f>
      </c>
      <c r="AF30" s="24">
        <f>IF($A30="","",IF(AND(Setup!$B$9="Mark as travel",OR(MOD(AF$7-(Setup!$B$6+$F30)+($D30+$E30)*1000,($D30+$E30))=0,MOD(AF$7-(Setup!$B$6+$F30)+($D30+$E30)*1000,($D30+$E30))=$D30-1)),"T",IF(MOD(AF$7-(Setup!$B$6+$F30)+($D30+$E30)*1000,($D30+$E30))&lt;$D30,IF(MOD(AF$7-(Setup!$B$6+$F30)+($D30+$E30)*1000,($D30+$E30))&lt;Setup!$B$11,"D","N"),IF(AND(Setup!$B$9="Take from R&amp;R",OR(MOD(AF$7-(Setup!$B$6+$F30)+($D30+$E30)*1000,($D30+$E30))=$D30,MOD(AF$7-(Setup!$B$6+$F30)+($D30+$E30)*1000,($D30+$E30))=($D30+$E30)-1)),"T","R"))))</f>
      </c>
      <c r="AG30" s="24">
        <f>IF($A30="","",IF(AND(Setup!$B$9="Mark as travel",OR(MOD(AG$7-(Setup!$B$6+$F30)+($D30+$E30)*1000,($D30+$E30))=0,MOD(AG$7-(Setup!$B$6+$F30)+($D30+$E30)*1000,($D30+$E30))=$D30-1)),"T",IF(MOD(AG$7-(Setup!$B$6+$F30)+($D30+$E30)*1000,($D30+$E30))&lt;$D30,IF(MOD(AG$7-(Setup!$B$6+$F30)+($D30+$E30)*1000,($D30+$E30))&lt;Setup!$B$11,"D","N"),IF(AND(Setup!$B$9="Take from R&amp;R",OR(MOD(AG$7-(Setup!$B$6+$F30)+($D30+$E30)*1000,($D30+$E30))=$D30,MOD(AG$7-(Setup!$B$6+$F30)+($D30+$E30)*1000,($D30+$E30))=($D30+$E30)-1)),"T","R"))))</f>
      </c>
      <c r="AH30" s="24">
        <f>IF($A30="","",IF(AND(Setup!$B$9="Mark as travel",OR(MOD(AH$7-(Setup!$B$6+$F30)+($D30+$E30)*1000,($D30+$E30))=0,MOD(AH$7-(Setup!$B$6+$F30)+($D30+$E30)*1000,($D30+$E30))=$D30-1)),"T",IF(MOD(AH$7-(Setup!$B$6+$F30)+($D30+$E30)*1000,($D30+$E30))&lt;$D30,IF(MOD(AH$7-(Setup!$B$6+$F30)+($D30+$E30)*1000,($D30+$E30))&lt;Setup!$B$11,"D","N"),IF(AND(Setup!$B$9="Take from R&amp;R",OR(MOD(AH$7-(Setup!$B$6+$F30)+($D30+$E30)*1000,($D30+$E30))=$D30,MOD(AH$7-(Setup!$B$6+$F30)+($D30+$E30)*1000,($D30+$E30))=($D30+$E30)-1)),"T","R"))))</f>
      </c>
      <c r="AI30" s="24">
        <f>IF($A30="","",IF(AND(Setup!$B$9="Mark as travel",OR(MOD(AI$7-(Setup!$B$6+$F30)+($D30+$E30)*1000,($D30+$E30))=0,MOD(AI$7-(Setup!$B$6+$F30)+($D30+$E30)*1000,($D30+$E30))=$D30-1)),"T",IF(MOD(AI$7-(Setup!$B$6+$F30)+($D30+$E30)*1000,($D30+$E30))&lt;$D30,IF(MOD(AI$7-(Setup!$B$6+$F30)+($D30+$E30)*1000,($D30+$E30))&lt;Setup!$B$11,"D","N"),IF(AND(Setup!$B$9="Take from R&amp;R",OR(MOD(AI$7-(Setup!$B$6+$F30)+($D30+$E30)*1000,($D30+$E30))=$D30,MOD(AI$7-(Setup!$B$6+$F30)+($D30+$E30)*1000,($D30+$E30))=($D30+$E30)-1)),"T","R"))))</f>
      </c>
      <c r="AJ30" s="24">
        <f>IF($A30="","",IF(AND(Setup!$B$9="Mark as travel",OR(MOD(AJ$7-(Setup!$B$6+$F30)+($D30+$E30)*1000,($D30+$E30))=0,MOD(AJ$7-(Setup!$B$6+$F30)+($D30+$E30)*1000,($D30+$E30))=$D30-1)),"T",IF(MOD(AJ$7-(Setup!$B$6+$F30)+($D30+$E30)*1000,($D30+$E30))&lt;$D30,IF(MOD(AJ$7-(Setup!$B$6+$F30)+($D30+$E30)*1000,($D30+$E30))&lt;Setup!$B$11,"D","N"),IF(AND(Setup!$B$9="Take from R&amp;R",OR(MOD(AJ$7-(Setup!$B$6+$F30)+($D30+$E30)*1000,($D30+$E30))=$D30,MOD(AJ$7-(Setup!$B$6+$F30)+($D30+$E30)*1000,($D30+$E30))=($D30+$E30)-1)),"T","R"))))</f>
      </c>
      <c r="AK30" s="24">
        <f>IF($A30="","",IF(AND(Setup!$B$9="Mark as travel",OR(MOD(AK$7-(Setup!$B$6+$F30)+($D30+$E30)*1000,($D30+$E30))=0,MOD(AK$7-(Setup!$B$6+$F30)+($D30+$E30)*1000,($D30+$E30))=$D30-1)),"T",IF(MOD(AK$7-(Setup!$B$6+$F30)+($D30+$E30)*1000,($D30+$E30))&lt;$D30,IF(MOD(AK$7-(Setup!$B$6+$F30)+($D30+$E30)*1000,($D30+$E30))&lt;Setup!$B$11,"D","N"),IF(AND(Setup!$B$9="Take from R&amp;R",OR(MOD(AK$7-(Setup!$B$6+$F30)+($D30+$E30)*1000,($D30+$E30))=$D30,MOD(AK$7-(Setup!$B$6+$F30)+($D30+$E30)*1000,($D30+$E30))=($D30+$E30)-1)),"T","R"))))</f>
      </c>
      <c r="AL30" s="24">
        <f>IF($A30="","",IF(AND(Setup!$B$9="Mark as travel",OR(MOD(AL$7-(Setup!$B$6+$F30)+($D30+$E30)*1000,($D30+$E30))=0,MOD(AL$7-(Setup!$B$6+$F30)+($D30+$E30)*1000,($D30+$E30))=$D30-1)),"T",IF(MOD(AL$7-(Setup!$B$6+$F30)+($D30+$E30)*1000,($D30+$E30))&lt;$D30,IF(MOD(AL$7-(Setup!$B$6+$F30)+($D30+$E30)*1000,($D30+$E30))&lt;Setup!$B$11,"D","N"),IF(AND(Setup!$B$9="Take from R&amp;R",OR(MOD(AL$7-(Setup!$B$6+$F30)+($D30+$E30)*1000,($D30+$E30))=$D30,MOD(AL$7-(Setup!$B$6+$F30)+($D30+$E30)*1000,($D30+$E30))=($D30+$E30)-1)),"T","R"))))</f>
      </c>
      <c r="AM30" s="24">
        <f>IF($A30="","",IF(AND(Setup!$B$9="Mark as travel",OR(MOD(AM$7-(Setup!$B$6+$F30)+($D30+$E30)*1000,($D30+$E30))=0,MOD(AM$7-(Setup!$B$6+$F30)+($D30+$E30)*1000,($D30+$E30))=$D30-1)),"T",IF(MOD(AM$7-(Setup!$B$6+$F30)+($D30+$E30)*1000,($D30+$E30))&lt;$D30,IF(MOD(AM$7-(Setup!$B$6+$F30)+($D30+$E30)*1000,($D30+$E30))&lt;Setup!$B$11,"D","N"),IF(AND(Setup!$B$9="Take from R&amp;R",OR(MOD(AM$7-(Setup!$B$6+$F30)+($D30+$E30)*1000,($D30+$E30))=$D30,MOD(AM$7-(Setup!$B$6+$F30)+($D30+$E30)*1000,($D30+$E30))=($D30+$E30)-1)),"T","R"))))</f>
      </c>
      <c r="AN30" s="24">
        <f>IF($A30="","",IF(AND(Setup!$B$9="Mark as travel",OR(MOD(AN$7-(Setup!$B$6+$F30)+($D30+$E30)*1000,($D30+$E30))=0,MOD(AN$7-(Setup!$B$6+$F30)+($D30+$E30)*1000,($D30+$E30))=$D30-1)),"T",IF(MOD(AN$7-(Setup!$B$6+$F30)+($D30+$E30)*1000,($D30+$E30))&lt;$D30,IF(MOD(AN$7-(Setup!$B$6+$F30)+($D30+$E30)*1000,($D30+$E30))&lt;Setup!$B$11,"D","N"),IF(AND(Setup!$B$9="Take from R&amp;R",OR(MOD(AN$7-(Setup!$B$6+$F30)+($D30+$E30)*1000,($D30+$E30))=$D30,MOD(AN$7-(Setup!$B$6+$F30)+($D30+$E30)*1000,($D30+$E30))=($D30+$E30)-1)),"T","R"))))</f>
      </c>
      <c r="AO30" s="24">
        <f>IF($A30="","",IF(AND(Setup!$B$9="Mark as travel",OR(MOD(AO$7-(Setup!$B$6+$F30)+($D30+$E30)*1000,($D30+$E30))=0,MOD(AO$7-(Setup!$B$6+$F30)+($D30+$E30)*1000,($D30+$E30))=$D30-1)),"T",IF(MOD(AO$7-(Setup!$B$6+$F30)+($D30+$E30)*1000,($D30+$E30))&lt;$D30,IF(MOD(AO$7-(Setup!$B$6+$F30)+($D30+$E30)*1000,($D30+$E30))&lt;Setup!$B$11,"D","N"),IF(AND(Setup!$B$9="Take from R&amp;R",OR(MOD(AO$7-(Setup!$B$6+$F30)+($D30+$E30)*1000,($D30+$E30))=$D30,MOD(AO$7-(Setup!$B$6+$F30)+($D30+$E30)*1000,($D30+$E30))=($D30+$E30)-1)),"T","R"))))</f>
      </c>
      <c r="AP30" s="24">
        <f>IF($A30="","",IF(AND(Setup!$B$9="Mark as travel",OR(MOD(AP$7-(Setup!$B$6+$F30)+($D30+$E30)*1000,($D30+$E30))=0,MOD(AP$7-(Setup!$B$6+$F30)+($D30+$E30)*1000,($D30+$E30))=$D30-1)),"T",IF(MOD(AP$7-(Setup!$B$6+$F30)+($D30+$E30)*1000,($D30+$E30))&lt;$D30,IF(MOD(AP$7-(Setup!$B$6+$F30)+($D30+$E30)*1000,($D30+$E30))&lt;Setup!$B$11,"D","N"),IF(AND(Setup!$B$9="Take from R&amp;R",OR(MOD(AP$7-(Setup!$B$6+$F30)+($D30+$E30)*1000,($D30+$E30))=$D30,MOD(AP$7-(Setup!$B$6+$F30)+($D30+$E30)*1000,($D30+$E30))=($D30+$E30)-1)),"T","R"))))</f>
      </c>
      <c r="AQ30" s="24">
        <f>IF($A30="","",IF(AND(Setup!$B$9="Mark as travel",OR(MOD(AQ$7-(Setup!$B$6+$F30)+($D30+$E30)*1000,($D30+$E30))=0,MOD(AQ$7-(Setup!$B$6+$F30)+($D30+$E30)*1000,($D30+$E30))=$D30-1)),"T",IF(MOD(AQ$7-(Setup!$B$6+$F30)+($D30+$E30)*1000,($D30+$E30))&lt;$D30,IF(MOD(AQ$7-(Setup!$B$6+$F30)+($D30+$E30)*1000,($D30+$E30))&lt;Setup!$B$11,"D","N"),IF(AND(Setup!$B$9="Take from R&amp;R",OR(MOD(AQ$7-(Setup!$B$6+$F30)+($D30+$E30)*1000,($D30+$E30))=$D30,MOD(AQ$7-(Setup!$B$6+$F30)+($D30+$E30)*1000,($D30+$E30))=($D30+$E30)-1)),"T","R"))))</f>
      </c>
      <c r="AR30" s="24">
        <f>IF($A30="","",IF(AND(Setup!$B$9="Mark as travel",OR(MOD(AR$7-(Setup!$B$6+$F30)+($D30+$E30)*1000,($D30+$E30))=0,MOD(AR$7-(Setup!$B$6+$F30)+($D30+$E30)*1000,($D30+$E30))=$D30-1)),"T",IF(MOD(AR$7-(Setup!$B$6+$F30)+($D30+$E30)*1000,($D30+$E30))&lt;$D30,IF(MOD(AR$7-(Setup!$B$6+$F30)+($D30+$E30)*1000,($D30+$E30))&lt;Setup!$B$11,"D","N"),IF(AND(Setup!$B$9="Take from R&amp;R",OR(MOD(AR$7-(Setup!$B$6+$F30)+($D30+$E30)*1000,($D30+$E30))=$D30,MOD(AR$7-(Setup!$B$6+$F30)+($D30+$E30)*1000,($D30+$E30))=($D30+$E30)-1)),"T","R"))))</f>
      </c>
      <c r="AS30" s="24">
        <f>IF($A30="","",IF(AND(Setup!$B$9="Mark as travel",OR(MOD(AS$7-(Setup!$B$6+$F30)+($D30+$E30)*1000,($D30+$E30))=0,MOD(AS$7-(Setup!$B$6+$F30)+($D30+$E30)*1000,($D30+$E30))=$D30-1)),"T",IF(MOD(AS$7-(Setup!$B$6+$F30)+($D30+$E30)*1000,($D30+$E30))&lt;$D30,IF(MOD(AS$7-(Setup!$B$6+$F30)+($D30+$E30)*1000,($D30+$E30))&lt;Setup!$B$11,"D","N"),IF(AND(Setup!$B$9="Take from R&amp;R",OR(MOD(AS$7-(Setup!$B$6+$F30)+($D30+$E30)*1000,($D30+$E30))=$D30,MOD(AS$7-(Setup!$B$6+$F30)+($D30+$E30)*1000,($D30+$E30))=($D30+$E30)-1)),"T","R"))))</f>
      </c>
      <c r="AT30" s="24">
        <f>IF($A30="","",IF(AND(Setup!$B$9="Mark as travel",OR(MOD(AT$7-(Setup!$B$6+$F30)+($D30+$E30)*1000,($D30+$E30))=0,MOD(AT$7-(Setup!$B$6+$F30)+($D30+$E30)*1000,($D30+$E30))=$D30-1)),"T",IF(MOD(AT$7-(Setup!$B$6+$F30)+($D30+$E30)*1000,($D30+$E30))&lt;$D30,IF(MOD(AT$7-(Setup!$B$6+$F30)+($D30+$E30)*1000,($D30+$E30))&lt;Setup!$B$11,"D","N"),IF(AND(Setup!$B$9="Take from R&amp;R",OR(MOD(AT$7-(Setup!$B$6+$F30)+($D30+$E30)*1000,($D30+$E30))=$D30,MOD(AT$7-(Setup!$B$6+$F30)+($D30+$E30)*1000,($D30+$E30))=($D30+$E30)-1)),"T","R"))))</f>
      </c>
      <c r="AU30" s="24">
        <f>IF($A30="","",IF(AND(Setup!$B$9="Mark as travel",OR(MOD(AU$7-(Setup!$B$6+$F30)+($D30+$E30)*1000,($D30+$E30))=0,MOD(AU$7-(Setup!$B$6+$F30)+($D30+$E30)*1000,($D30+$E30))=$D30-1)),"T",IF(MOD(AU$7-(Setup!$B$6+$F30)+($D30+$E30)*1000,($D30+$E30))&lt;$D30,IF(MOD(AU$7-(Setup!$B$6+$F30)+($D30+$E30)*1000,($D30+$E30))&lt;Setup!$B$11,"D","N"),IF(AND(Setup!$B$9="Take from R&amp;R",OR(MOD(AU$7-(Setup!$B$6+$F30)+($D30+$E30)*1000,($D30+$E30))=$D30,MOD(AU$7-(Setup!$B$6+$F30)+($D30+$E30)*1000,($D30+$E30))=($D30+$E30)-1)),"T","R"))))</f>
      </c>
      <c r="AV30" s="24">
        <f>IF($A30="","",IF(AND(Setup!$B$9="Mark as travel",OR(MOD(AV$7-(Setup!$B$6+$F30)+($D30+$E30)*1000,($D30+$E30))=0,MOD(AV$7-(Setup!$B$6+$F30)+($D30+$E30)*1000,($D30+$E30))=$D30-1)),"T",IF(MOD(AV$7-(Setup!$B$6+$F30)+($D30+$E30)*1000,($D30+$E30))&lt;$D30,IF(MOD(AV$7-(Setup!$B$6+$F30)+($D30+$E30)*1000,($D30+$E30))&lt;Setup!$B$11,"D","N"),IF(AND(Setup!$B$9="Take from R&amp;R",OR(MOD(AV$7-(Setup!$B$6+$F30)+($D30+$E30)*1000,($D30+$E30))=$D30,MOD(AV$7-(Setup!$B$6+$F30)+($D30+$E30)*1000,($D30+$E30))=($D30+$E30)-1)),"T","R"))))</f>
      </c>
      <c r="AW30" s="24">
        <f>IF($A30="","",IF(AND(Setup!$B$9="Mark as travel",OR(MOD(AW$7-(Setup!$B$6+$F30)+($D30+$E30)*1000,($D30+$E30))=0,MOD(AW$7-(Setup!$B$6+$F30)+($D30+$E30)*1000,($D30+$E30))=$D30-1)),"T",IF(MOD(AW$7-(Setup!$B$6+$F30)+($D30+$E30)*1000,($D30+$E30))&lt;$D30,IF(MOD(AW$7-(Setup!$B$6+$F30)+($D30+$E30)*1000,($D30+$E30))&lt;Setup!$B$11,"D","N"),IF(AND(Setup!$B$9="Take from R&amp;R",OR(MOD(AW$7-(Setup!$B$6+$F30)+($D30+$E30)*1000,($D30+$E30))=$D30,MOD(AW$7-(Setup!$B$6+$F30)+($D30+$E30)*1000,($D30+$E30))=($D30+$E30)-1)),"T","R"))))</f>
      </c>
      <c r="AX30" s="24">
        <f>IF($A30="","",IF(AND(Setup!$B$9="Mark as travel",OR(MOD(AX$7-(Setup!$B$6+$F30)+($D30+$E30)*1000,($D30+$E30))=0,MOD(AX$7-(Setup!$B$6+$F30)+($D30+$E30)*1000,($D30+$E30))=$D30-1)),"T",IF(MOD(AX$7-(Setup!$B$6+$F30)+($D30+$E30)*1000,($D30+$E30))&lt;$D30,IF(MOD(AX$7-(Setup!$B$6+$F30)+($D30+$E30)*1000,($D30+$E30))&lt;Setup!$B$11,"D","N"),IF(AND(Setup!$B$9="Take from R&amp;R",OR(MOD(AX$7-(Setup!$B$6+$F30)+($D30+$E30)*1000,($D30+$E30))=$D30,MOD(AX$7-(Setup!$B$6+$F30)+($D30+$E30)*1000,($D30+$E30))=($D30+$E30)-1)),"T","R"))))</f>
      </c>
      <c r="AY30" s="24">
        <f>IF($A30="","",IF(AND(Setup!$B$9="Mark as travel",OR(MOD(AY$7-(Setup!$B$6+$F30)+($D30+$E30)*1000,($D30+$E30))=0,MOD(AY$7-(Setup!$B$6+$F30)+($D30+$E30)*1000,($D30+$E30))=$D30-1)),"T",IF(MOD(AY$7-(Setup!$B$6+$F30)+($D30+$E30)*1000,($D30+$E30))&lt;$D30,IF(MOD(AY$7-(Setup!$B$6+$F30)+($D30+$E30)*1000,($D30+$E30))&lt;Setup!$B$11,"D","N"),IF(AND(Setup!$B$9="Take from R&amp;R",OR(MOD(AY$7-(Setup!$B$6+$F30)+($D30+$E30)*1000,($D30+$E30))=$D30,MOD(AY$7-(Setup!$B$6+$F30)+($D30+$E30)*1000,($D30+$E30))=($D30+$E30)-1)),"T","R"))))</f>
      </c>
      <c r="AZ30" s="24">
        <f>IF($A30="","",IF(AND(Setup!$B$9="Mark as travel",OR(MOD(AZ$7-(Setup!$B$6+$F30)+($D30+$E30)*1000,($D30+$E30))=0,MOD(AZ$7-(Setup!$B$6+$F30)+($D30+$E30)*1000,($D30+$E30))=$D30-1)),"T",IF(MOD(AZ$7-(Setup!$B$6+$F30)+($D30+$E30)*1000,($D30+$E30))&lt;$D30,IF(MOD(AZ$7-(Setup!$B$6+$F30)+($D30+$E30)*1000,($D30+$E30))&lt;Setup!$B$11,"D","N"),IF(AND(Setup!$B$9="Take from R&amp;R",OR(MOD(AZ$7-(Setup!$B$6+$F30)+($D30+$E30)*1000,($D30+$E30))=$D30,MOD(AZ$7-(Setup!$B$6+$F30)+($D30+$E30)*1000,($D30+$E30))=($D30+$E30)-1)),"T","R"))))</f>
      </c>
      <c r="BA30" s="24">
        <f>IF($A30="","",IF(AND(Setup!$B$9="Mark as travel",OR(MOD(BA$7-(Setup!$B$6+$F30)+($D30+$E30)*1000,($D30+$E30))=0,MOD(BA$7-(Setup!$B$6+$F30)+($D30+$E30)*1000,($D30+$E30))=$D30-1)),"T",IF(MOD(BA$7-(Setup!$B$6+$F30)+($D30+$E30)*1000,($D30+$E30))&lt;$D30,IF(MOD(BA$7-(Setup!$B$6+$F30)+($D30+$E30)*1000,($D30+$E30))&lt;Setup!$B$11,"D","N"),IF(AND(Setup!$B$9="Take from R&amp;R",OR(MOD(BA$7-(Setup!$B$6+$F30)+($D30+$E30)*1000,($D30+$E30))=$D30,MOD(BA$7-(Setup!$B$6+$F30)+($D30+$E30)*1000,($D30+$E30))=($D30+$E30)-1)),"T","R"))))</f>
      </c>
      <c r="BB30" s="24">
        <f>IF($A30="","",IF(AND(Setup!$B$9="Mark as travel",OR(MOD(BB$7-(Setup!$B$6+$F30)+($D30+$E30)*1000,($D30+$E30))=0,MOD(BB$7-(Setup!$B$6+$F30)+($D30+$E30)*1000,($D30+$E30))=$D30-1)),"T",IF(MOD(BB$7-(Setup!$B$6+$F30)+($D30+$E30)*1000,($D30+$E30))&lt;$D30,IF(MOD(BB$7-(Setup!$B$6+$F30)+($D30+$E30)*1000,($D30+$E30))&lt;Setup!$B$11,"D","N"),IF(AND(Setup!$B$9="Take from R&amp;R",OR(MOD(BB$7-(Setup!$B$6+$F30)+($D30+$E30)*1000,($D30+$E30))=$D30,MOD(BB$7-(Setup!$B$6+$F30)+($D30+$E30)*1000,($D30+$E30))=($D30+$E30)-1)),"T","R"))))</f>
      </c>
      <c r="BC30" s="24">
        <f>IF($A30="","",IF(AND(Setup!$B$9="Mark as travel",OR(MOD(BC$7-(Setup!$B$6+$F30)+($D30+$E30)*1000,($D30+$E30))=0,MOD(BC$7-(Setup!$B$6+$F30)+($D30+$E30)*1000,($D30+$E30))=$D30-1)),"T",IF(MOD(BC$7-(Setup!$B$6+$F30)+($D30+$E30)*1000,($D30+$E30))&lt;$D30,IF(MOD(BC$7-(Setup!$B$6+$F30)+($D30+$E30)*1000,($D30+$E30))&lt;Setup!$B$11,"D","N"),IF(AND(Setup!$B$9="Take from R&amp;R",OR(MOD(BC$7-(Setup!$B$6+$F30)+($D30+$E30)*1000,($D30+$E30))=$D30,MOD(BC$7-(Setup!$B$6+$F30)+($D30+$E30)*1000,($D30+$E30))=($D30+$E30)-1)),"T","R"))))</f>
      </c>
      <c r="BD30" s="24">
        <f>IF($A30="","",IF(AND(Setup!$B$9="Mark as travel",OR(MOD(BD$7-(Setup!$B$6+$F30)+($D30+$E30)*1000,($D30+$E30))=0,MOD(BD$7-(Setup!$B$6+$F30)+($D30+$E30)*1000,($D30+$E30))=$D30-1)),"T",IF(MOD(BD$7-(Setup!$B$6+$F30)+($D30+$E30)*1000,($D30+$E30))&lt;$D30,IF(MOD(BD$7-(Setup!$B$6+$F30)+($D30+$E30)*1000,($D30+$E30))&lt;Setup!$B$11,"D","N"),IF(AND(Setup!$B$9="Take from R&amp;R",OR(MOD(BD$7-(Setup!$B$6+$F30)+($D30+$E30)*1000,($D30+$E30))=$D30,MOD(BD$7-(Setup!$B$6+$F30)+($D30+$E30)*1000,($D30+$E30))=($D30+$E30)-1)),"T","R"))))</f>
      </c>
      <c r="BE30" s="24">
        <f>IF($A30="","",IF(AND(Setup!$B$9="Mark as travel",OR(MOD(BE$7-(Setup!$B$6+$F30)+($D30+$E30)*1000,($D30+$E30))=0,MOD(BE$7-(Setup!$B$6+$F30)+($D30+$E30)*1000,($D30+$E30))=$D30-1)),"T",IF(MOD(BE$7-(Setup!$B$6+$F30)+($D30+$E30)*1000,($D30+$E30))&lt;$D30,IF(MOD(BE$7-(Setup!$B$6+$F30)+($D30+$E30)*1000,($D30+$E30))&lt;Setup!$B$11,"D","N"),IF(AND(Setup!$B$9="Take from R&amp;R",OR(MOD(BE$7-(Setup!$B$6+$F30)+($D30+$E30)*1000,($D30+$E30))=$D30,MOD(BE$7-(Setup!$B$6+$F30)+($D30+$E30)*1000,($D30+$E30))=($D30+$E30)-1)),"T","R"))))</f>
      </c>
      <c r="BF30" s="24">
        <f>IF($A30="","",IF(AND(Setup!$B$9="Mark as travel",OR(MOD(BF$7-(Setup!$B$6+$F30)+($D30+$E30)*1000,($D30+$E30))=0,MOD(BF$7-(Setup!$B$6+$F30)+($D30+$E30)*1000,($D30+$E30))=$D30-1)),"T",IF(MOD(BF$7-(Setup!$B$6+$F30)+($D30+$E30)*1000,($D30+$E30))&lt;$D30,IF(MOD(BF$7-(Setup!$B$6+$F30)+($D30+$E30)*1000,($D30+$E30))&lt;Setup!$B$11,"D","N"),IF(AND(Setup!$B$9="Take from R&amp;R",OR(MOD(BF$7-(Setup!$B$6+$F30)+($D30+$E30)*1000,($D30+$E30))=$D30,MOD(BF$7-(Setup!$B$6+$F30)+($D30+$E30)*1000,($D30+$E30))=($D30+$E30)-1)),"T","R"))))</f>
      </c>
      <c r="BG30" s="24">
        <f>IF($A30="","",IF(AND(Setup!$B$9="Mark as travel",OR(MOD(BG$7-(Setup!$B$6+$F30)+($D30+$E30)*1000,($D30+$E30))=0,MOD(BG$7-(Setup!$B$6+$F30)+($D30+$E30)*1000,($D30+$E30))=$D30-1)),"T",IF(MOD(BG$7-(Setup!$B$6+$F30)+($D30+$E30)*1000,($D30+$E30))&lt;$D30,IF(MOD(BG$7-(Setup!$B$6+$F30)+($D30+$E30)*1000,($D30+$E30))&lt;Setup!$B$11,"D","N"),IF(AND(Setup!$B$9="Take from R&amp;R",OR(MOD(BG$7-(Setup!$B$6+$F30)+($D30+$E30)*1000,($D30+$E30))=$D30,MOD(BG$7-(Setup!$B$6+$F30)+($D30+$E30)*1000,($D30+$E30))=($D30+$E30)-1)),"T","R"))))</f>
      </c>
      <c r="BH30" s="24">
        <f>IF($A30="","",IF(AND(Setup!$B$9="Mark as travel",OR(MOD(BH$7-(Setup!$B$6+$F30)+($D30+$E30)*1000,($D30+$E30))=0,MOD(BH$7-(Setup!$B$6+$F30)+($D30+$E30)*1000,($D30+$E30))=$D30-1)),"T",IF(MOD(BH$7-(Setup!$B$6+$F30)+($D30+$E30)*1000,($D30+$E30))&lt;$D30,IF(MOD(BH$7-(Setup!$B$6+$F30)+($D30+$E30)*1000,($D30+$E30))&lt;Setup!$B$11,"D","N"),IF(AND(Setup!$B$9="Take from R&amp;R",OR(MOD(BH$7-(Setup!$B$6+$F30)+($D30+$E30)*1000,($D30+$E30))=$D30,MOD(BH$7-(Setup!$B$6+$F30)+($D30+$E30)*1000,($D30+$E30))=($D30+$E30)-1)),"T","R"))))</f>
      </c>
      <c r="BI30" s="24">
        <f>IF($A30="","",IF(AND(Setup!$B$9="Mark as travel",OR(MOD(BI$7-(Setup!$B$6+$F30)+($D30+$E30)*1000,($D30+$E30))=0,MOD(BI$7-(Setup!$B$6+$F30)+($D30+$E30)*1000,($D30+$E30))=$D30-1)),"T",IF(MOD(BI$7-(Setup!$B$6+$F30)+($D30+$E30)*1000,($D30+$E30))&lt;$D30,IF(MOD(BI$7-(Setup!$B$6+$F30)+($D30+$E30)*1000,($D30+$E30))&lt;Setup!$B$11,"D","N"),IF(AND(Setup!$B$9="Take from R&amp;R",OR(MOD(BI$7-(Setup!$B$6+$F30)+($D30+$E30)*1000,($D30+$E30))=$D30,MOD(BI$7-(Setup!$B$6+$F30)+($D30+$E30)*1000,($D30+$E30))=($D30+$E30)-1)),"T","R"))))</f>
      </c>
      <c r="BJ30" s="24">
        <f>IF($A30="","",IF(AND(Setup!$B$9="Mark as travel",OR(MOD(BJ$7-(Setup!$B$6+$F30)+($D30+$E30)*1000,($D30+$E30))=0,MOD(BJ$7-(Setup!$B$6+$F30)+($D30+$E30)*1000,($D30+$E30))=$D30-1)),"T",IF(MOD(BJ$7-(Setup!$B$6+$F30)+($D30+$E30)*1000,($D30+$E30))&lt;$D30,IF(MOD(BJ$7-(Setup!$B$6+$F30)+($D30+$E30)*1000,($D30+$E30))&lt;Setup!$B$11,"D","N"),IF(AND(Setup!$B$9="Take from R&amp;R",OR(MOD(BJ$7-(Setup!$B$6+$F30)+($D30+$E30)*1000,($D30+$E30))=$D30,MOD(BJ$7-(Setup!$B$6+$F30)+($D30+$E30)*1000,($D30+$E30))=($D30+$E30)-1)),"T","R"))))</f>
      </c>
    </row>
    <row r="31" spans="1:62" x14ac:dyDescent="0.25">
      <c r="A31" s="31"/>
      <c r="B31" s="31"/>
      <c r="C31" s="31"/>
      <c r="D31" s="16">
        <f>IF($A31="","",IF(OR($C31="",$C31="Same as Setup"),Setup!$B$15,INDEX(Setup!$B$21:$B$29,MATCH($C31,Setup!$A$21:$A$29,0))))</f>
      </c>
      <c r="E31" s="16">
        <f>IF($A31="","",IF(OR($C31="",$C31="Same as Setup"),Setup!$B$16,INDEX(Setup!$C$21:$C$29,MATCH($C31,Setup!$A$21:$A$29,0))))</f>
      </c>
      <c r="F31" s="5"/>
      <c r="G31" s="24">
        <f>IF($A31="","",IF(AND(Setup!$B$9="Mark as travel",OR(MOD(G$7-(Setup!$B$6+$F31)+($D31+$E31)*1000,($D31+$E31))=0,MOD(G$7-(Setup!$B$6+$F31)+($D31+$E31)*1000,($D31+$E31))=$D31-1)),"T",IF(MOD(G$7-(Setup!$B$6+$F31)+($D31+$E31)*1000,($D31+$E31))&lt;$D31,IF(MOD(G$7-(Setup!$B$6+$F31)+($D31+$E31)*1000,($D31+$E31))&lt;Setup!$B$11,"D","N"),IF(AND(Setup!$B$9="Take from R&amp;R",OR(MOD(G$7-(Setup!$B$6+$F31)+($D31+$E31)*1000,($D31+$E31))=$D31,MOD(G$7-(Setup!$B$6+$F31)+($D31+$E31)*1000,($D31+$E31))=($D31+$E31)-1)),"T","R"))))</f>
      </c>
      <c r="H31" s="24">
        <f>IF($A31="","",IF(AND(Setup!$B$9="Mark as travel",OR(MOD(H$7-(Setup!$B$6+$F31)+($D31+$E31)*1000,($D31+$E31))=0,MOD(H$7-(Setup!$B$6+$F31)+($D31+$E31)*1000,($D31+$E31))=$D31-1)),"T",IF(MOD(H$7-(Setup!$B$6+$F31)+($D31+$E31)*1000,($D31+$E31))&lt;$D31,IF(MOD(H$7-(Setup!$B$6+$F31)+($D31+$E31)*1000,($D31+$E31))&lt;Setup!$B$11,"D","N"),IF(AND(Setup!$B$9="Take from R&amp;R",OR(MOD(H$7-(Setup!$B$6+$F31)+($D31+$E31)*1000,($D31+$E31))=$D31,MOD(H$7-(Setup!$B$6+$F31)+($D31+$E31)*1000,($D31+$E31))=($D31+$E31)-1)),"T","R"))))</f>
      </c>
      <c r="I31" s="24">
        <f>IF($A31="","",IF(AND(Setup!$B$9="Mark as travel",OR(MOD(I$7-(Setup!$B$6+$F31)+($D31+$E31)*1000,($D31+$E31))=0,MOD(I$7-(Setup!$B$6+$F31)+($D31+$E31)*1000,($D31+$E31))=$D31-1)),"T",IF(MOD(I$7-(Setup!$B$6+$F31)+($D31+$E31)*1000,($D31+$E31))&lt;$D31,IF(MOD(I$7-(Setup!$B$6+$F31)+($D31+$E31)*1000,($D31+$E31))&lt;Setup!$B$11,"D","N"),IF(AND(Setup!$B$9="Take from R&amp;R",OR(MOD(I$7-(Setup!$B$6+$F31)+($D31+$E31)*1000,($D31+$E31))=$D31,MOD(I$7-(Setup!$B$6+$F31)+($D31+$E31)*1000,($D31+$E31))=($D31+$E31)-1)),"T","R"))))</f>
      </c>
      <c r="J31" s="24">
        <f>IF($A31="","",IF(AND(Setup!$B$9="Mark as travel",OR(MOD(J$7-(Setup!$B$6+$F31)+($D31+$E31)*1000,($D31+$E31))=0,MOD(J$7-(Setup!$B$6+$F31)+($D31+$E31)*1000,($D31+$E31))=$D31-1)),"T",IF(MOD(J$7-(Setup!$B$6+$F31)+($D31+$E31)*1000,($D31+$E31))&lt;$D31,IF(MOD(J$7-(Setup!$B$6+$F31)+($D31+$E31)*1000,($D31+$E31))&lt;Setup!$B$11,"D","N"),IF(AND(Setup!$B$9="Take from R&amp;R",OR(MOD(J$7-(Setup!$B$6+$F31)+($D31+$E31)*1000,($D31+$E31))=$D31,MOD(J$7-(Setup!$B$6+$F31)+($D31+$E31)*1000,($D31+$E31))=($D31+$E31)-1)),"T","R"))))</f>
      </c>
      <c r="K31" s="24">
        <f>IF($A31="","",IF(AND(Setup!$B$9="Mark as travel",OR(MOD(K$7-(Setup!$B$6+$F31)+($D31+$E31)*1000,($D31+$E31))=0,MOD(K$7-(Setup!$B$6+$F31)+($D31+$E31)*1000,($D31+$E31))=$D31-1)),"T",IF(MOD(K$7-(Setup!$B$6+$F31)+($D31+$E31)*1000,($D31+$E31))&lt;$D31,IF(MOD(K$7-(Setup!$B$6+$F31)+($D31+$E31)*1000,($D31+$E31))&lt;Setup!$B$11,"D","N"),IF(AND(Setup!$B$9="Take from R&amp;R",OR(MOD(K$7-(Setup!$B$6+$F31)+($D31+$E31)*1000,($D31+$E31))=$D31,MOD(K$7-(Setup!$B$6+$F31)+($D31+$E31)*1000,($D31+$E31))=($D31+$E31)-1)),"T","R"))))</f>
      </c>
      <c r="L31" s="24">
        <f>IF($A31="","",IF(AND(Setup!$B$9="Mark as travel",OR(MOD(L$7-(Setup!$B$6+$F31)+($D31+$E31)*1000,($D31+$E31))=0,MOD(L$7-(Setup!$B$6+$F31)+($D31+$E31)*1000,($D31+$E31))=$D31-1)),"T",IF(MOD(L$7-(Setup!$B$6+$F31)+($D31+$E31)*1000,($D31+$E31))&lt;$D31,IF(MOD(L$7-(Setup!$B$6+$F31)+($D31+$E31)*1000,($D31+$E31))&lt;Setup!$B$11,"D","N"),IF(AND(Setup!$B$9="Take from R&amp;R",OR(MOD(L$7-(Setup!$B$6+$F31)+($D31+$E31)*1000,($D31+$E31))=$D31,MOD(L$7-(Setup!$B$6+$F31)+($D31+$E31)*1000,($D31+$E31))=($D31+$E31)-1)),"T","R"))))</f>
      </c>
      <c r="M31" s="24">
        <f>IF($A31="","",IF(AND(Setup!$B$9="Mark as travel",OR(MOD(M$7-(Setup!$B$6+$F31)+($D31+$E31)*1000,($D31+$E31))=0,MOD(M$7-(Setup!$B$6+$F31)+($D31+$E31)*1000,($D31+$E31))=$D31-1)),"T",IF(MOD(M$7-(Setup!$B$6+$F31)+($D31+$E31)*1000,($D31+$E31))&lt;$D31,IF(MOD(M$7-(Setup!$B$6+$F31)+($D31+$E31)*1000,($D31+$E31))&lt;Setup!$B$11,"D","N"),IF(AND(Setup!$B$9="Take from R&amp;R",OR(MOD(M$7-(Setup!$B$6+$F31)+($D31+$E31)*1000,($D31+$E31))=$D31,MOD(M$7-(Setup!$B$6+$F31)+($D31+$E31)*1000,($D31+$E31))=($D31+$E31)-1)),"T","R"))))</f>
      </c>
      <c r="N31" s="24">
        <f>IF($A31="","",IF(AND(Setup!$B$9="Mark as travel",OR(MOD(N$7-(Setup!$B$6+$F31)+($D31+$E31)*1000,($D31+$E31))=0,MOD(N$7-(Setup!$B$6+$F31)+($D31+$E31)*1000,($D31+$E31))=$D31-1)),"T",IF(MOD(N$7-(Setup!$B$6+$F31)+($D31+$E31)*1000,($D31+$E31))&lt;$D31,IF(MOD(N$7-(Setup!$B$6+$F31)+($D31+$E31)*1000,($D31+$E31))&lt;Setup!$B$11,"D","N"),IF(AND(Setup!$B$9="Take from R&amp;R",OR(MOD(N$7-(Setup!$B$6+$F31)+($D31+$E31)*1000,($D31+$E31))=$D31,MOD(N$7-(Setup!$B$6+$F31)+($D31+$E31)*1000,($D31+$E31))=($D31+$E31)-1)),"T","R"))))</f>
      </c>
      <c r="O31" s="24">
        <f>IF($A31="","",IF(AND(Setup!$B$9="Mark as travel",OR(MOD(O$7-(Setup!$B$6+$F31)+($D31+$E31)*1000,($D31+$E31))=0,MOD(O$7-(Setup!$B$6+$F31)+($D31+$E31)*1000,($D31+$E31))=$D31-1)),"T",IF(MOD(O$7-(Setup!$B$6+$F31)+($D31+$E31)*1000,($D31+$E31))&lt;$D31,IF(MOD(O$7-(Setup!$B$6+$F31)+($D31+$E31)*1000,($D31+$E31))&lt;Setup!$B$11,"D","N"),IF(AND(Setup!$B$9="Take from R&amp;R",OR(MOD(O$7-(Setup!$B$6+$F31)+($D31+$E31)*1000,($D31+$E31))=$D31,MOD(O$7-(Setup!$B$6+$F31)+($D31+$E31)*1000,($D31+$E31))=($D31+$E31)-1)),"T","R"))))</f>
      </c>
      <c r="P31" s="24">
        <f>IF($A31="","",IF(AND(Setup!$B$9="Mark as travel",OR(MOD(P$7-(Setup!$B$6+$F31)+($D31+$E31)*1000,($D31+$E31))=0,MOD(P$7-(Setup!$B$6+$F31)+($D31+$E31)*1000,($D31+$E31))=$D31-1)),"T",IF(MOD(P$7-(Setup!$B$6+$F31)+($D31+$E31)*1000,($D31+$E31))&lt;$D31,IF(MOD(P$7-(Setup!$B$6+$F31)+($D31+$E31)*1000,($D31+$E31))&lt;Setup!$B$11,"D","N"),IF(AND(Setup!$B$9="Take from R&amp;R",OR(MOD(P$7-(Setup!$B$6+$F31)+($D31+$E31)*1000,($D31+$E31))=$D31,MOD(P$7-(Setup!$B$6+$F31)+($D31+$E31)*1000,($D31+$E31))=($D31+$E31)-1)),"T","R"))))</f>
      </c>
      <c r="Q31" s="24">
        <f>IF($A31="","",IF(AND(Setup!$B$9="Mark as travel",OR(MOD(Q$7-(Setup!$B$6+$F31)+($D31+$E31)*1000,($D31+$E31))=0,MOD(Q$7-(Setup!$B$6+$F31)+($D31+$E31)*1000,($D31+$E31))=$D31-1)),"T",IF(MOD(Q$7-(Setup!$B$6+$F31)+($D31+$E31)*1000,($D31+$E31))&lt;$D31,IF(MOD(Q$7-(Setup!$B$6+$F31)+($D31+$E31)*1000,($D31+$E31))&lt;Setup!$B$11,"D","N"),IF(AND(Setup!$B$9="Take from R&amp;R",OR(MOD(Q$7-(Setup!$B$6+$F31)+($D31+$E31)*1000,($D31+$E31))=$D31,MOD(Q$7-(Setup!$B$6+$F31)+($D31+$E31)*1000,($D31+$E31))=($D31+$E31)-1)),"T","R"))))</f>
      </c>
      <c r="R31" s="24">
        <f>IF($A31="","",IF(AND(Setup!$B$9="Mark as travel",OR(MOD(R$7-(Setup!$B$6+$F31)+($D31+$E31)*1000,($D31+$E31))=0,MOD(R$7-(Setup!$B$6+$F31)+($D31+$E31)*1000,($D31+$E31))=$D31-1)),"T",IF(MOD(R$7-(Setup!$B$6+$F31)+($D31+$E31)*1000,($D31+$E31))&lt;$D31,IF(MOD(R$7-(Setup!$B$6+$F31)+($D31+$E31)*1000,($D31+$E31))&lt;Setup!$B$11,"D","N"),IF(AND(Setup!$B$9="Take from R&amp;R",OR(MOD(R$7-(Setup!$B$6+$F31)+($D31+$E31)*1000,($D31+$E31))=$D31,MOD(R$7-(Setup!$B$6+$F31)+($D31+$E31)*1000,($D31+$E31))=($D31+$E31)-1)),"T","R"))))</f>
      </c>
      <c r="S31" s="24">
        <f>IF($A31="","",IF(AND(Setup!$B$9="Mark as travel",OR(MOD(S$7-(Setup!$B$6+$F31)+($D31+$E31)*1000,($D31+$E31))=0,MOD(S$7-(Setup!$B$6+$F31)+($D31+$E31)*1000,($D31+$E31))=$D31-1)),"T",IF(MOD(S$7-(Setup!$B$6+$F31)+($D31+$E31)*1000,($D31+$E31))&lt;$D31,IF(MOD(S$7-(Setup!$B$6+$F31)+($D31+$E31)*1000,($D31+$E31))&lt;Setup!$B$11,"D","N"),IF(AND(Setup!$B$9="Take from R&amp;R",OR(MOD(S$7-(Setup!$B$6+$F31)+($D31+$E31)*1000,($D31+$E31))=$D31,MOD(S$7-(Setup!$B$6+$F31)+($D31+$E31)*1000,($D31+$E31))=($D31+$E31)-1)),"T","R"))))</f>
      </c>
      <c r="T31" s="24">
        <f>IF($A31="","",IF(AND(Setup!$B$9="Mark as travel",OR(MOD(T$7-(Setup!$B$6+$F31)+($D31+$E31)*1000,($D31+$E31))=0,MOD(T$7-(Setup!$B$6+$F31)+($D31+$E31)*1000,($D31+$E31))=$D31-1)),"T",IF(MOD(T$7-(Setup!$B$6+$F31)+($D31+$E31)*1000,($D31+$E31))&lt;$D31,IF(MOD(T$7-(Setup!$B$6+$F31)+($D31+$E31)*1000,($D31+$E31))&lt;Setup!$B$11,"D","N"),IF(AND(Setup!$B$9="Take from R&amp;R",OR(MOD(T$7-(Setup!$B$6+$F31)+($D31+$E31)*1000,($D31+$E31))=$D31,MOD(T$7-(Setup!$B$6+$F31)+($D31+$E31)*1000,($D31+$E31))=($D31+$E31)-1)),"T","R"))))</f>
      </c>
      <c r="U31" s="24">
        <f>IF($A31="","",IF(AND(Setup!$B$9="Mark as travel",OR(MOD(U$7-(Setup!$B$6+$F31)+($D31+$E31)*1000,($D31+$E31))=0,MOD(U$7-(Setup!$B$6+$F31)+($D31+$E31)*1000,($D31+$E31))=$D31-1)),"T",IF(MOD(U$7-(Setup!$B$6+$F31)+($D31+$E31)*1000,($D31+$E31))&lt;$D31,IF(MOD(U$7-(Setup!$B$6+$F31)+($D31+$E31)*1000,($D31+$E31))&lt;Setup!$B$11,"D","N"),IF(AND(Setup!$B$9="Take from R&amp;R",OR(MOD(U$7-(Setup!$B$6+$F31)+($D31+$E31)*1000,($D31+$E31))=$D31,MOD(U$7-(Setup!$B$6+$F31)+($D31+$E31)*1000,($D31+$E31))=($D31+$E31)-1)),"T","R"))))</f>
      </c>
      <c r="V31" s="24">
        <f>IF($A31="","",IF(AND(Setup!$B$9="Mark as travel",OR(MOD(V$7-(Setup!$B$6+$F31)+($D31+$E31)*1000,($D31+$E31))=0,MOD(V$7-(Setup!$B$6+$F31)+($D31+$E31)*1000,($D31+$E31))=$D31-1)),"T",IF(MOD(V$7-(Setup!$B$6+$F31)+($D31+$E31)*1000,($D31+$E31))&lt;$D31,IF(MOD(V$7-(Setup!$B$6+$F31)+($D31+$E31)*1000,($D31+$E31))&lt;Setup!$B$11,"D","N"),IF(AND(Setup!$B$9="Take from R&amp;R",OR(MOD(V$7-(Setup!$B$6+$F31)+($D31+$E31)*1000,($D31+$E31))=$D31,MOD(V$7-(Setup!$B$6+$F31)+($D31+$E31)*1000,($D31+$E31))=($D31+$E31)-1)),"T","R"))))</f>
      </c>
      <c r="W31" s="24">
        <f>IF($A31="","",IF(AND(Setup!$B$9="Mark as travel",OR(MOD(W$7-(Setup!$B$6+$F31)+($D31+$E31)*1000,($D31+$E31))=0,MOD(W$7-(Setup!$B$6+$F31)+($D31+$E31)*1000,($D31+$E31))=$D31-1)),"T",IF(MOD(W$7-(Setup!$B$6+$F31)+($D31+$E31)*1000,($D31+$E31))&lt;$D31,IF(MOD(W$7-(Setup!$B$6+$F31)+($D31+$E31)*1000,($D31+$E31))&lt;Setup!$B$11,"D","N"),IF(AND(Setup!$B$9="Take from R&amp;R",OR(MOD(W$7-(Setup!$B$6+$F31)+($D31+$E31)*1000,($D31+$E31))=$D31,MOD(W$7-(Setup!$B$6+$F31)+($D31+$E31)*1000,($D31+$E31))=($D31+$E31)-1)),"T","R"))))</f>
      </c>
      <c r="X31" s="24">
        <f>IF($A31="","",IF(AND(Setup!$B$9="Mark as travel",OR(MOD(X$7-(Setup!$B$6+$F31)+($D31+$E31)*1000,($D31+$E31))=0,MOD(X$7-(Setup!$B$6+$F31)+($D31+$E31)*1000,($D31+$E31))=$D31-1)),"T",IF(MOD(X$7-(Setup!$B$6+$F31)+($D31+$E31)*1000,($D31+$E31))&lt;$D31,IF(MOD(X$7-(Setup!$B$6+$F31)+($D31+$E31)*1000,($D31+$E31))&lt;Setup!$B$11,"D","N"),IF(AND(Setup!$B$9="Take from R&amp;R",OR(MOD(X$7-(Setup!$B$6+$F31)+($D31+$E31)*1000,($D31+$E31))=$D31,MOD(X$7-(Setup!$B$6+$F31)+($D31+$E31)*1000,($D31+$E31))=($D31+$E31)-1)),"T","R"))))</f>
      </c>
      <c r="Y31" s="24">
        <f>IF($A31="","",IF(AND(Setup!$B$9="Mark as travel",OR(MOD(Y$7-(Setup!$B$6+$F31)+($D31+$E31)*1000,($D31+$E31))=0,MOD(Y$7-(Setup!$B$6+$F31)+($D31+$E31)*1000,($D31+$E31))=$D31-1)),"T",IF(MOD(Y$7-(Setup!$B$6+$F31)+($D31+$E31)*1000,($D31+$E31))&lt;$D31,IF(MOD(Y$7-(Setup!$B$6+$F31)+($D31+$E31)*1000,($D31+$E31))&lt;Setup!$B$11,"D","N"),IF(AND(Setup!$B$9="Take from R&amp;R",OR(MOD(Y$7-(Setup!$B$6+$F31)+($D31+$E31)*1000,($D31+$E31))=$D31,MOD(Y$7-(Setup!$B$6+$F31)+($D31+$E31)*1000,($D31+$E31))=($D31+$E31)-1)),"T","R"))))</f>
      </c>
      <c r="Z31" s="24">
        <f>IF($A31="","",IF(AND(Setup!$B$9="Mark as travel",OR(MOD(Z$7-(Setup!$B$6+$F31)+($D31+$E31)*1000,($D31+$E31))=0,MOD(Z$7-(Setup!$B$6+$F31)+($D31+$E31)*1000,($D31+$E31))=$D31-1)),"T",IF(MOD(Z$7-(Setup!$B$6+$F31)+($D31+$E31)*1000,($D31+$E31))&lt;$D31,IF(MOD(Z$7-(Setup!$B$6+$F31)+($D31+$E31)*1000,($D31+$E31))&lt;Setup!$B$11,"D","N"),IF(AND(Setup!$B$9="Take from R&amp;R",OR(MOD(Z$7-(Setup!$B$6+$F31)+($D31+$E31)*1000,($D31+$E31))=$D31,MOD(Z$7-(Setup!$B$6+$F31)+($D31+$E31)*1000,($D31+$E31))=($D31+$E31)-1)),"T","R"))))</f>
      </c>
      <c r="AA31" s="24">
        <f>IF($A31="","",IF(AND(Setup!$B$9="Mark as travel",OR(MOD(AA$7-(Setup!$B$6+$F31)+($D31+$E31)*1000,($D31+$E31))=0,MOD(AA$7-(Setup!$B$6+$F31)+($D31+$E31)*1000,($D31+$E31))=$D31-1)),"T",IF(MOD(AA$7-(Setup!$B$6+$F31)+($D31+$E31)*1000,($D31+$E31))&lt;$D31,IF(MOD(AA$7-(Setup!$B$6+$F31)+($D31+$E31)*1000,($D31+$E31))&lt;Setup!$B$11,"D","N"),IF(AND(Setup!$B$9="Take from R&amp;R",OR(MOD(AA$7-(Setup!$B$6+$F31)+($D31+$E31)*1000,($D31+$E31))=$D31,MOD(AA$7-(Setup!$B$6+$F31)+($D31+$E31)*1000,($D31+$E31))=($D31+$E31)-1)),"T","R"))))</f>
      </c>
      <c r="AB31" s="24">
        <f>IF($A31="","",IF(AND(Setup!$B$9="Mark as travel",OR(MOD(AB$7-(Setup!$B$6+$F31)+($D31+$E31)*1000,($D31+$E31))=0,MOD(AB$7-(Setup!$B$6+$F31)+($D31+$E31)*1000,($D31+$E31))=$D31-1)),"T",IF(MOD(AB$7-(Setup!$B$6+$F31)+($D31+$E31)*1000,($D31+$E31))&lt;$D31,IF(MOD(AB$7-(Setup!$B$6+$F31)+($D31+$E31)*1000,($D31+$E31))&lt;Setup!$B$11,"D","N"),IF(AND(Setup!$B$9="Take from R&amp;R",OR(MOD(AB$7-(Setup!$B$6+$F31)+($D31+$E31)*1000,($D31+$E31))=$D31,MOD(AB$7-(Setup!$B$6+$F31)+($D31+$E31)*1000,($D31+$E31))=($D31+$E31)-1)),"T","R"))))</f>
      </c>
      <c r="AC31" s="24">
        <f>IF($A31="","",IF(AND(Setup!$B$9="Mark as travel",OR(MOD(AC$7-(Setup!$B$6+$F31)+($D31+$E31)*1000,($D31+$E31))=0,MOD(AC$7-(Setup!$B$6+$F31)+($D31+$E31)*1000,($D31+$E31))=$D31-1)),"T",IF(MOD(AC$7-(Setup!$B$6+$F31)+($D31+$E31)*1000,($D31+$E31))&lt;$D31,IF(MOD(AC$7-(Setup!$B$6+$F31)+($D31+$E31)*1000,($D31+$E31))&lt;Setup!$B$11,"D","N"),IF(AND(Setup!$B$9="Take from R&amp;R",OR(MOD(AC$7-(Setup!$B$6+$F31)+($D31+$E31)*1000,($D31+$E31))=$D31,MOD(AC$7-(Setup!$B$6+$F31)+($D31+$E31)*1000,($D31+$E31))=($D31+$E31)-1)),"T","R"))))</f>
      </c>
      <c r="AD31" s="24">
        <f>IF($A31="","",IF(AND(Setup!$B$9="Mark as travel",OR(MOD(AD$7-(Setup!$B$6+$F31)+($D31+$E31)*1000,($D31+$E31))=0,MOD(AD$7-(Setup!$B$6+$F31)+($D31+$E31)*1000,($D31+$E31))=$D31-1)),"T",IF(MOD(AD$7-(Setup!$B$6+$F31)+($D31+$E31)*1000,($D31+$E31))&lt;$D31,IF(MOD(AD$7-(Setup!$B$6+$F31)+($D31+$E31)*1000,($D31+$E31))&lt;Setup!$B$11,"D","N"),IF(AND(Setup!$B$9="Take from R&amp;R",OR(MOD(AD$7-(Setup!$B$6+$F31)+($D31+$E31)*1000,($D31+$E31))=$D31,MOD(AD$7-(Setup!$B$6+$F31)+($D31+$E31)*1000,($D31+$E31))=($D31+$E31)-1)),"T","R"))))</f>
      </c>
      <c r="AE31" s="24">
        <f>IF($A31="","",IF(AND(Setup!$B$9="Mark as travel",OR(MOD(AE$7-(Setup!$B$6+$F31)+($D31+$E31)*1000,($D31+$E31))=0,MOD(AE$7-(Setup!$B$6+$F31)+($D31+$E31)*1000,($D31+$E31))=$D31-1)),"T",IF(MOD(AE$7-(Setup!$B$6+$F31)+($D31+$E31)*1000,($D31+$E31))&lt;$D31,IF(MOD(AE$7-(Setup!$B$6+$F31)+($D31+$E31)*1000,($D31+$E31))&lt;Setup!$B$11,"D","N"),IF(AND(Setup!$B$9="Take from R&amp;R",OR(MOD(AE$7-(Setup!$B$6+$F31)+($D31+$E31)*1000,($D31+$E31))=$D31,MOD(AE$7-(Setup!$B$6+$F31)+($D31+$E31)*1000,($D31+$E31))=($D31+$E31)-1)),"T","R"))))</f>
      </c>
      <c r="AF31" s="24">
        <f>IF($A31="","",IF(AND(Setup!$B$9="Mark as travel",OR(MOD(AF$7-(Setup!$B$6+$F31)+($D31+$E31)*1000,($D31+$E31))=0,MOD(AF$7-(Setup!$B$6+$F31)+($D31+$E31)*1000,($D31+$E31))=$D31-1)),"T",IF(MOD(AF$7-(Setup!$B$6+$F31)+($D31+$E31)*1000,($D31+$E31))&lt;$D31,IF(MOD(AF$7-(Setup!$B$6+$F31)+($D31+$E31)*1000,($D31+$E31))&lt;Setup!$B$11,"D","N"),IF(AND(Setup!$B$9="Take from R&amp;R",OR(MOD(AF$7-(Setup!$B$6+$F31)+($D31+$E31)*1000,($D31+$E31))=$D31,MOD(AF$7-(Setup!$B$6+$F31)+($D31+$E31)*1000,($D31+$E31))=($D31+$E31)-1)),"T","R"))))</f>
      </c>
      <c r="AG31" s="24">
        <f>IF($A31="","",IF(AND(Setup!$B$9="Mark as travel",OR(MOD(AG$7-(Setup!$B$6+$F31)+($D31+$E31)*1000,($D31+$E31))=0,MOD(AG$7-(Setup!$B$6+$F31)+($D31+$E31)*1000,($D31+$E31))=$D31-1)),"T",IF(MOD(AG$7-(Setup!$B$6+$F31)+($D31+$E31)*1000,($D31+$E31))&lt;$D31,IF(MOD(AG$7-(Setup!$B$6+$F31)+($D31+$E31)*1000,($D31+$E31))&lt;Setup!$B$11,"D","N"),IF(AND(Setup!$B$9="Take from R&amp;R",OR(MOD(AG$7-(Setup!$B$6+$F31)+($D31+$E31)*1000,($D31+$E31))=$D31,MOD(AG$7-(Setup!$B$6+$F31)+($D31+$E31)*1000,($D31+$E31))=($D31+$E31)-1)),"T","R"))))</f>
      </c>
      <c r="AH31" s="24">
        <f>IF($A31="","",IF(AND(Setup!$B$9="Mark as travel",OR(MOD(AH$7-(Setup!$B$6+$F31)+($D31+$E31)*1000,($D31+$E31))=0,MOD(AH$7-(Setup!$B$6+$F31)+($D31+$E31)*1000,($D31+$E31))=$D31-1)),"T",IF(MOD(AH$7-(Setup!$B$6+$F31)+($D31+$E31)*1000,($D31+$E31))&lt;$D31,IF(MOD(AH$7-(Setup!$B$6+$F31)+($D31+$E31)*1000,($D31+$E31))&lt;Setup!$B$11,"D","N"),IF(AND(Setup!$B$9="Take from R&amp;R",OR(MOD(AH$7-(Setup!$B$6+$F31)+($D31+$E31)*1000,($D31+$E31))=$D31,MOD(AH$7-(Setup!$B$6+$F31)+($D31+$E31)*1000,($D31+$E31))=($D31+$E31)-1)),"T","R"))))</f>
      </c>
      <c r="AI31" s="24">
        <f>IF($A31="","",IF(AND(Setup!$B$9="Mark as travel",OR(MOD(AI$7-(Setup!$B$6+$F31)+($D31+$E31)*1000,($D31+$E31))=0,MOD(AI$7-(Setup!$B$6+$F31)+($D31+$E31)*1000,($D31+$E31))=$D31-1)),"T",IF(MOD(AI$7-(Setup!$B$6+$F31)+($D31+$E31)*1000,($D31+$E31))&lt;$D31,IF(MOD(AI$7-(Setup!$B$6+$F31)+($D31+$E31)*1000,($D31+$E31))&lt;Setup!$B$11,"D","N"),IF(AND(Setup!$B$9="Take from R&amp;R",OR(MOD(AI$7-(Setup!$B$6+$F31)+($D31+$E31)*1000,($D31+$E31))=$D31,MOD(AI$7-(Setup!$B$6+$F31)+($D31+$E31)*1000,($D31+$E31))=($D31+$E31)-1)),"T","R"))))</f>
      </c>
      <c r="AJ31" s="24">
        <f>IF($A31="","",IF(AND(Setup!$B$9="Mark as travel",OR(MOD(AJ$7-(Setup!$B$6+$F31)+($D31+$E31)*1000,($D31+$E31))=0,MOD(AJ$7-(Setup!$B$6+$F31)+($D31+$E31)*1000,($D31+$E31))=$D31-1)),"T",IF(MOD(AJ$7-(Setup!$B$6+$F31)+($D31+$E31)*1000,($D31+$E31))&lt;$D31,IF(MOD(AJ$7-(Setup!$B$6+$F31)+($D31+$E31)*1000,($D31+$E31))&lt;Setup!$B$11,"D","N"),IF(AND(Setup!$B$9="Take from R&amp;R",OR(MOD(AJ$7-(Setup!$B$6+$F31)+($D31+$E31)*1000,($D31+$E31))=$D31,MOD(AJ$7-(Setup!$B$6+$F31)+($D31+$E31)*1000,($D31+$E31))=($D31+$E31)-1)),"T","R"))))</f>
      </c>
      <c r="AK31" s="24">
        <f>IF($A31="","",IF(AND(Setup!$B$9="Mark as travel",OR(MOD(AK$7-(Setup!$B$6+$F31)+($D31+$E31)*1000,($D31+$E31))=0,MOD(AK$7-(Setup!$B$6+$F31)+($D31+$E31)*1000,($D31+$E31))=$D31-1)),"T",IF(MOD(AK$7-(Setup!$B$6+$F31)+($D31+$E31)*1000,($D31+$E31))&lt;$D31,IF(MOD(AK$7-(Setup!$B$6+$F31)+($D31+$E31)*1000,($D31+$E31))&lt;Setup!$B$11,"D","N"),IF(AND(Setup!$B$9="Take from R&amp;R",OR(MOD(AK$7-(Setup!$B$6+$F31)+($D31+$E31)*1000,($D31+$E31))=$D31,MOD(AK$7-(Setup!$B$6+$F31)+($D31+$E31)*1000,($D31+$E31))=($D31+$E31)-1)),"T","R"))))</f>
      </c>
      <c r="AL31" s="24">
        <f>IF($A31="","",IF(AND(Setup!$B$9="Mark as travel",OR(MOD(AL$7-(Setup!$B$6+$F31)+($D31+$E31)*1000,($D31+$E31))=0,MOD(AL$7-(Setup!$B$6+$F31)+($D31+$E31)*1000,($D31+$E31))=$D31-1)),"T",IF(MOD(AL$7-(Setup!$B$6+$F31)+($D31+$E31)*1000,($D31+$E31))&lt;$D31,IF(MOD(AL$7-(Setup!$B$6+$F31)+($D31+$E31)*1000,($D31+$E31))&lt;Setup!$B$11,"D","N"),IF(AND(Setup!$B$9="Take from R&amp;R",OR(MOD(AL$7-(Setup!$B$6+$F31)+($D31+$E31)*1000,($D31+$E31))=$D31,MOD(AL$7-(Setup!$B$6+$F31)+($D31+$E31)*1000,($D31+$E31))=($D31+$E31)-1)),"T","R"))))</f>
      </c>
      <c r="AM31" s="24">
        <f>IF($A31="","",IF(AND(Setup!$B$9="Mark as travel",OR(MOD(AM$7-(Setup!$B$6+$F31)+($D31+$E31)*1000,($D31+$E31))=0,MOD(AM$7-(Setup!$B$6+$F31)+($D31+$E31)*1000,($D31+$E31))=$D31-1)),"T",IF(MOD(AM$7-(Setup!$B$6+$F31)+($D31+$E31)*1000,($D31+$E31))&lt;$D31,IF(MOD(AM$7-(Setup!$B$6+$F31)+($D31+$E31)*1000,($D31+$E31))&lt;Setup!$B$11,"D","N"),IF(AND(Setup!$B$9="Take from R&amp;R",OR(MOD(AM$7-(Setup!$B$6+$F31)+($D31+$E31)*1000,($D31+$E31))=$D31,MOD(AM$7-(Setup!$B$6+$F31)+($D31+$E31)*1000,($D31+$E31))=($D31+$E31)-1)),"T","R"))))</f>
      </c>
      <c r="AN31" s="24">
        <f>IF($A31="","",IF(AND(Setup!$B$9="Mark as travel",OR(MOD(AN$7-(Setup!$B$6+$F31)+($D31+$E31)*1000,($D31+$E31))=0,MOD(AN$7-(Setup!$B$6+$F31)+($D31+$E31)*1000,($D31+$E31))=$D31-1)),"T",IF(MOD(AN$7-(Setup!$B$6+$F31)+($D31+$E31)*1000,($D31+$E31))&lt;$D31,IF(MOD(AN$7-(Setup!$B$6+$F31)+($D31+$E31)*1000,($D31+$E31))&lt;Setup!$B$11,"D","N"),IF(AND(Setup!$B$9="Take from R&amp;R",OR(MOD(AN$7-(Setup!$B$6+$F31)+($D31+$E31)*1000,($D31+$E31))=$D31,MOD(AN$7-(Setup!$B$6+$F31)+($D31+$E31)*1000,($D31+$E31))=($D31+$E31)-1)),"T","R"))))</f>
      </c>
      <c r="AO31" s="24">
        <f>IF($A31="","",IF(AND(Setup!$B$9="Mark as travel",OR(MOD(AO$7-(Setup!$B$6+$F31)+($D31+$E31)*1000,($D31+$E31))=0,MOD(AO$7-(Setup!$B$6+$F31)+($D31+$E31)*1000,($D31+$E31))=$D31-1)),"T",IF(MOD(AO$7-(Setup!$B$6+$F31)+($D31+$E31)*1000,($D31+$E31))&lt;$D31,IF(MOD(AO$7-(Setup!$B$6+$F31)+($D31+$E31)*1000,($D31+$E31))&lt;Setup!$B$11,"D","N"),IF(AND(Setup!$B$9="Take from R&amp;R",OR(MOD(AO$7-(Setup!$B$6+$F31)+($D31+$E31)*1000,($D31+$E31))=$D31,MOD(AO$7-(Setup!$B$6+$F31)+($D31+$E31)*1000,($D31+$E31))=($D31+$E31)-1)),"T","R"))))</f>
      </c>
      <c r="AP31" s="24">
        <f>IF($A31="","",IF(AND(Setup!$B$9="Mark as travel",OR(MOD(AP$7-(Setup!$B$6+$F31)+($D31+$E31)*1000,($D31+$E31))=0,MOD(AP$7-(Setup!$B$6+$F31)+($D31+$E31)*1000,($D31+$E31))=$D31-1)),"T",IF(MOD(AP$7-(Setup!$B$6+$F31)+($D31+$E31)*1000,($D31+$E31))&lt;$D31,IF(MOD(AP$7-(Setup!$B$6+$F31)+($D31+$E31)*1000,($D31+$E31))&lt;Setup!$B$11,"D","N"),IF(AND(Setup!$B$9="Take from R&amp;R",OR(MOD(AP$7-(Setup!$B$6+$F31)+($D31+$E31)*1000,($D31+$E31))=$D31,MOD(AP$7-(Setup!$B$6+$F31)+($D31+$E31)*1000,($D31+$E31))=($D31+$E31)-1)),"T","R"))))</f>
      </c>
      <c r="AQ31" s="24">
        <f>IF($A31="","",IF(AND(Setup!$B$9="Mark as travel",OR(MOD(AQ$7-(Setup!$B$6+$F31)+($D31+$E31)*1000,($D31+$E31))=0,MOD(AQ$7-(Setup!$B$6+$F31)+($D31+$E31)*1000,($D31+$E31))=$D31-1)),"T",IF(MOD(AQ$7-(Setup!$B$6+$F31)+($D31+$E31)*1000,($D31+$E31))&lt;$D31,IF(MOD(AQ$7-(Setup!$B$6+$F31)+($D31+$E31)*1000,($D31+$E31))&lt;Setup!$B$11,"D","N"),IF(AND(Setup!$B$9="Take from R&amp;R",OR(MOD(AQ$7-(Setup!$B$6+$F31)+($D31+$E31)*1000,($D31+$E31))=$D31,MOD(AQ$7-(Setup!$B$6+$F31)+($D31+$E31)*1000,($D31+$E31))=($D31+$E31)-1)),"T","R"))))</f>
      </c>
      <c r="AR31" s="24">
        <f>IF($A31="","",IF(AND(Setup!$B$9="Mark as travel",OR(MOD(AR$7-(Setup!$B$6+$F31)+($D31+$E31)*1000,($D31+$E31))=0,MOD(AR$7-(Setup!$B$6+$F31)+($D31+$E31)*1000,($D31+$E31))=$D31-1)),"T",IF(MOD(AR$7-(Setup!$B$6+$F31)+($D31+$E31)*1000,($D31+$E31))&lt;$D31,IF(MOD(AR$7-(Setup!$B$6+$F31)+($D31+$E31)*1000,($D31+$E31))&lt;Setup!$B$11,"D","N"),IF(AND(Setup!$B$9="Take from R&amp;R",OR(MOD(AR$7-(Setup!$B$6+$F31)+($D31+$E31)*1000,($D31+$E31))=$D31,MOD(AR$7-(Setup!$B$6+$F31)+($D31+$E31)*1000,($D31+$E31))=($D31+$E31)-1)),"T","R"))))</f>
      </c>
      <c r="AS31" s="24">
        <f>IF($A31="","",IF(AND(Setup!$B$9="Mark as travel",OR(MOD(AS$7-(Setup!$B$6+$F31)+($D31+$E31)*1000,($D31+$E31))=0,MOD(AS$7-(Setup!$B$6+$F31)+($D31+$E31)*1000,($D31+$E31))=$D31-1)),"T",IF(MOD(AS$7-(Setup!$B$6+$F31)+($D31+$E31)*1000,($D31+$E31))&lt;$D31,IF(MOD(AS$7-(Setup!$B$6+$F31)+($D31+$E31)*1000,($D31+$E31))&lt;Setup!$B$11,"D","N"),IF(AND(Setup!$B$9="Take from R&amp;R",OR(MOD(AS$7-(Setup!$B$6+$F31)+($D31+$E31)*1000,($D31+$E31))=$D31,MOD(AS$7-(Setup!$B$6+$F31)+($D31+$E31)*1000,($D31+$E31))=($D31+$E31)-1)),"T","R"))))</f>
      </c>
      <c r="AT31" s="24">
        <f>IF($A31="","",IF(AND(Setup!$B$9="Mark as travel",OR(MOD(AT$7-(Setup!$B$6+$F31)+($D31+$E31)*1000,($D31+$E31))=0,MOD(AT$7-(Setup!$B$6+$F31)+($D31+$E31)*1000,($D31+$E31))=$D31-1)),"T",IF(MOD(AT$7-(Setup!$B$6+$F31)+($D31+$E31)*1000,($D31+$E31))&lt;$D31,IF(MOD(AT$7-(Setup!$B$6+$F31)+($D31+$E31)*1000,($D31+$E31))&lt;Setup!$B$11,"D","N"),IF(AND(Setup!$B$9="Take from R&amp;R",OR(MOD(AT$7-(Setup!$B$6+$F31)+($D31+$E31)*1000,($D31+$E31))=$D31,MOD(AT$7-(Setup!$B$6+$F31)+($D31+$E31)*1000,($D31+$E31))=($D31+$E31)-1)),"T","R"))))</f>
      </c>
      <c r="AU31" s="24">
        <f>IF($A31="","",IF(AND(Setup!$B$9="Mark as travel",OR(MOD(AU$7-(Setup!$B$6+$F31)+($D31+$E31)*1000,($D31+$E31))=0,MOD(AU$7-(Setup!$B$6+$F31)+($D31+$E31)*1000,($D31+$E31))=$D31-1)),"T",IF(MOD(AU$7-(Setup!$B$6+$F31)+($D31+$E31)*1000,($D31+$E31))&lt;$D31,IF(MOD(AU$7-(Setup!$B$6+$F31)+($D31+$E31)*1000,($D31+$E31))&lt;Setup!$B$11,"D","N"),IF(AND(Setup!$B$9="Take from R&amp;R",OR(MOD(AU$7-(Setup!$B$6+$F31)+($D31+$E31)*1000,($D31+$E31))=$D31,MOD(AU$7-(Setup!$B$6+$F31)+($D31+$E31)*1000,($D31+$E31))=($D31+$E31)-1)),"T","R"))))</f>
      </c>
      <c r="AV31" s="24">
        <f>IF($A31="","",IF(AND(Setup!$B$9="Mark as travel",OR(MOD(AV$7-(Setup!$B$6+$F31)+($D31+$E31)*1000,($D31+$E31))=0,MOD(AV$7-(Setup!$B$6+$F31)+($D31+$E31)*1000,($D31+$E31))=$D31-1)),"T",IF(MOD(AV$7-(Setup!$B$6+$F31)+($D31+$E31)*1000,($D31+$E31))&lt;$D31,IF(MOD(AV$7-(Setup!$B$6+$F31)+($D31+$E31)*1000,($D31+$E31))&lt;Setup!$B$11,"D","N"),IF(AND(Setup!$B$9="Take from R&amp;R",OR(MOD(AV$7-(Setup!$B$6+$F31)+($D31+$E31)*1000,($D31+$E31))=$D31,MOD(AV$7-(Setup!$B$6+$F31)+($D31+$E31)*1000,($D31+$E31))=($D31+$E31)-1)),"T","R"))))</f>
      </c>
      <c r="AW31" s="24">
        <f>IF($A31="","",IF(AND(Setup!$B$9="Mark as travel",OR(MOD(AW$7-(Setup!$B$6+$F31)+($D31+$E31)*1000,($D31+$E31))=0,MOD(AW$7-(Setup!$B$6+$F31)+($D31+$E31)*1000,($D31+$E31))=$D31-1)),"T",IF(MOD(AW$7-(Setup!$B$6+$F31)+($D31+$E31)*1000,($D31+$E31))&lt;$D31,IF(MOD(AW$7-(Setup!$B$6+$F31)+($D31+$E31)*1000,($D31+$E31))&lt;Setup!$B$11,"D","N"),IF(AND(Setup!$B$9="Take from R&amp;R",OR(MOD(AW$7-(Setup!$B$6+$F31)+($D31+$E31)*1000,($D31+$E31))=$D31,MOD(AW$7-(Setup!$B$6+$F31)+($D31+$E31)*1000,($D31+$E31))=($D31+$E31)-1)),"T","R"))))</f>
      </c>
      <c r="AX31" s="24">
        <f>IF($A31="","",IF(AND(Setup!$B$9="Mark as travel",OR(MOD(AX$7-(Setup!$B$6+$F31)+($D31+$E31)*1000,($D31+$E31))=0,MOD(AX$7-(Setup!$B$6+$F31)+($D31+$E31)*1000,($D31+$E31))=$D31-1)),"T",IF(MOD(AX$7-(Setup!$B$6+$F31)+($D31+$E31)*1000,($D31+$E31))&lt;$D31,IF(MOD(AX$7-(Setup!$B$6+$F31)+($D31+$E31)*1000,($D31+$E31))&lt;Setup!$B$11,"D","N"),IF(AND(Setup!$B$9="Take from R&amp;R",OR(MOD(AX$7-(Setup!$B$6+$F31)+($D31+$E31)*1000,($D31+$E31))=$D31,MOD(AX$7-(Setup!$B$6+$F31)+($D31+$E31)*1000,($D31+$E31))=($D31+$E31)-1)),"T","R"))))</f>
      </c>
      <c r="AY31" s="24">
        <f>IF($A31="","",IF(AND(Setup!$B$9="Mark as travel",OR(MOD(AY$7-(Setup!$B$6+$F31)+($D31+$E31)*1000,($D31+$E31))=0,MOD(AY$7-(Setup!$B$6+$F31)+($D31+$E31)*1000,($D31+$E31))=$D31-1)),"T",IF(MOD(AY$7-(Setup!$B$6+$F31)+($D31+$E31)*1000,($D31+$E31))&lt;$D31,IF(MOD(AY$7-(Setup!$B$6+$F31)+($D31+$E31)*1000,($D31+$E31))&lt;Setup!$B$11,"D","N"),IF(AND(Setup!$B$9="Take from R&amp;R",OR(MOD(AY$7-(Setup!$B$6+$F31)+($D31+$E31)*1000,($D31+$E31))=$D31,MOD(AY$7-(Setup!$B$6+$F31)+($D31+$E31)*1000,($D31+$E31))=($D31+$E31)-1)),"T","R"))))</f>
      </c>
      <c r="AZ31" s="24">
        <f>IF($A31="","",IF(AND(Setup!$B$9="Mark as travel",OR(MOD(AZ$7-(Setup!$B$6+$F31)+($D31+$E31)*1000,($D31+$E31))=0,MOD(AZ$7-(Setup!$B$6+$F31)+($D31+$E31)*1000,($D31+$E31))=$D31-1)),"T",IF(MOD(AZ$7-(Setup!$B$6+$F31)+($D31+$E31)*1000,($D31+$E31))&lt;$D31,IF(MOD(AZ$7-(Setup!$B$6+$F31)+($D31+$E31)*1000,($D31+$E31))&lt;Setup!$B$11,"D","N"),IF(AND(Setup!$B$9="Take from R&amp;R",OR(MOD(AZ$7-(Setup!$B$6+$F31)+($D31+$E31)*1000,($D31+$E31))=$D31,MOD(AZ$7-(Setup!$B$6+$F31)+($D31+$E31)*1000,($D31+$E31))=($D31+$E31)-1)),"T","R"))))</f>
      </c>
      <c r="BA31" s="24">
        <f>IF($A31="","",IF(AND(Setup!$B$9="Mark as travel",OR(MOD(BA$7-(Setup!$B$6+$F31)+($D31+$E31)*1000,($D31+$E31))=0,MOD(BA$7-(Setup!$B$6+$F31)+($D31+$E31)*1000,($D31+$E31))=$D31-1)),"T",IF(MOD(BA$7-(Setup!$B$6+$F31)+($D31+$E31)*1000,($D31+$E31))&lt;$D31,IF(MOD(BA$7-(Setup!$B$6+$F31)+($D31+$E31)*1000,($D31+$E31))&lt;Setup!$B$11,"D","N"),IF(AND(Setup!$B$9="Take from R&amp;R",OR(MOD(BA$7-(Setup!$B$6+$F31)+($D31+$E31)*1000,($D31+$E31))=$D31,MOD(BA$7-(Setup!$B$6+$F31)+($D31+$E31)*1000,($D31+$E31))=($D31+$E31)-1)),"T","R"))))</f>
      </c>
      <c r="BB31" s="24">
        <f>IF($A31="","",IF(AND(Setup!$B$9="Mark as travel",OR(MOD(BB$7-(Setup!$B$6+$F31)+($D31+$E31)*1000,($D31+$E31))=0,MOD(BB$7-(Setup!$B$6+$F31)+($D31+$E31)*1000,($D31+$E31))=$D31-1)),"T",IF(MOD(BB$7-(Setup!$B$6+$F31)+($D31+$E31)*1000,($D31+$E31))&lt;$D31,IF(MOD(BB$7-(Setup!$B$6+$F31)+($D31+$E31)*1000,($D31+$E31))&lt;Setup!$B$11,"D","N"),IF(AND(Setup!$B$9="Take from R&amp;R",OR(MOD(BB$7-(Setup!$B$6+$F31)+($D31+$E31)*1000,($D31+$E31))=$D31,MOD(BB$7-(Setup!$B$6+$F31)+($D31+$E31)*1000,($D31+$E31))=($D31+$E31)-1)),"T","R"))))</f>
      </c>
      <c r="BC31" s="24">
        <f>IF($A31="","",IF(AND(Setup!$B$9="Mark as travel",OR(MOD(BC$7-(Setup!$B$6+$F31)+($D31+$E31)*1000,($D31+$E31))=0,MOD(BC$7-(Setup!$B$6+$F31)+($D31+$E31)*1000,($D31+$E31))=$D31-1)),"T",IF(MOD(BC$7-(Setup!$B$6+$F31)+($D31+$E31)*1000,($D31+$E31))&lt;$D31,IF(MOD(BC$7-(Setup!$B$6+$F31)+($D31+$E31)*1000,($D31+$E31))&lt;Setup!$B$11,"D","N"),IF(AND(Setup!$B$9="Take from R&amp;R",OR(MOD(BC$7-(Setup!$B$6+$F31)+($D31+$E31)*1000,($D31+$E31))=$D31,MOD(BC$7-(Setup!$B$6+$F31)+($D31+$E31)*1000,($D31+$E31))=($D31+$E31)-1)),"T","R"))))</f>
      </c>
      <c r="BD31" s="24">
        <f>IF($A31="","",IF(AND(Setup!$B$9="Mark as travel",OR(MOD(BD$7-(Setup!$B$6+$F31)+($D31+$E31)*1000,($D31+$E31))=0,MOD(BD$7-(Setup!$B$6+$F31)+($D31+$E31)*1000,($D31+$E31))=$D31-1)),"T",IF(MOD(BD$7-(Setup!$B$6+$F31)+($D31+$E31)*1000,($D31+$E31))&lt;$D31,IF(MOD(BD$7-(Setup!$B$6+$F31)+($D31+$E31)*1000,($D31+$E31))&lt;Setup!$B$11,"D","N"),IF(AND(Setup!$B$9="Take from R&amp;R",OR(MOD(BD$7-(Setup!$B$6+$F31)+($D31+$E31)*1000,($D31+$E31))=$D31,MOD(BD$7-(Setup!$B$6+$F31)+($D31+$E31)*1000,($D31+$E31))=($D31+$E31)-1)),"T","R"))))</f>
      </c>
      <c r="BE31" s="24">
        <f>IF($A31="","",IF(AND(Setup!$B$9="Mark as travel",OR(MOD(BE$7-(Setup!$B$6+$F31)+($D31+$E31)*1000,($D31+$E31))=0,MOD(BE$7-(Setup!$B$6+$F31)+($D31+$E31)*1000,($D31+$E31))=$D31-1)),"T",IF(MOD(BE$7-(Setup!$B$6+$F31)+($D31+$E31)*1000,($D31+$E31))&lt;$D31,IF(MOD(BE$7-(Setup!$B$6+$F31)+($D31+$E31)*1000,($D31+$E31))&lt;Setup!$B$11,"D","N"),IF(AND(Setup!$B$9="Take from R&amp;R",OR(MOD(BE$7-(Setup!$B$6+$F31)+($D31+$E31)*1000,($D31+$E31))=$D31,MOD(BE$7-(Setup!$B$6+$F31)+($D31+$E31)*1000,($D31+$E31))=($D31+$E31)-1)),"T","R"))))</f>
      </c>
      <c r="BF31" s="24">
        <f>IF($A31="","",IF(AND(Setup!$B$9="Mark as travel",OR(MOD(BF$7-(Setup!$B$6+$F31)+($D31+$E31)*1000,($D31+$E31))=0,MOD(BF$7-(Setup!$B$6+$F31)+($D31+$E31)*1000,($D31+$E31))=$D31-1)),"T",IF(MOD(BF$7-(Setup!$B$6+$F31)+($D31+$E31)*1000,($D31+$E31))&lt;$D31,IF(MOD(BF$7-(Setup!$B$6+$F31)+($D31+$E31)*1000,($D31+$E31))&lt;Setup!$B$11,"D","N"),IF(AND(Setup!$B$9="Take from R&amp;R",OR(MOD(BF$7-(Setup!$B$6+$F31)+($D31+$E31)*1000,($D31+$E31))=$D31,MOD(BF$7-(Setup!$B$6+$F31)+($D31+$E31)*1000,($D31+$E31))=($D31+$E31)-1)),"T","R"))))</f>
      </c>
      <c r="BG31" s="24">
        <f>IF($A31="","",IF(AND(Setup!$B$9="Mark as travel",OR(MOD(BG$7-(Setup!$B$6+$F31)+($D31+$E31)*1000,($D31+$E31))=0,MOD(BG$7-(Setup!$B$6+$F31)+($D31+$E31)*1000,($D31+$E31))=$D31-1)),"T",IF(MOD(BG$7-(Setup!$B$6+$F31)+($D31+$E31)*1000,($D31+$E31))&lt;$D31,IF(MOD(BG$7-(Setup!$B$6+$F31)+($D31+$E31)*1000,($D31+$E31))&lt;Setup!$B$11,"D","N"),IF(AND(Setup!$B$9="Take from R&amp;R",OR(MOD(BG$7-(Setup!$B$6+$F31)+($D31+$E31)*1000,($D31+$E31))=$D31,MOD(BG$7-(Setup!$B$6+$F31)+($D31+$E31)*1000,($D31+$E31))=($D31+$E31)-1)),"T","R"))))</f>
      </c>
      <c r="BH31" s="24">
        <f>IF($A31="","",IF(AND(Setup!$B$9="Mark as travel",OR(MOD(BH$7-(Setup!$B$6+$F31)+($D31+$E31)*1000,($D31+$E31))=0,MOD(BH$7-(Setup!$B$6+$F31)+($D31+$E31)*1000,($D31+$E31))=$D31-1)),"T",IF(MOD(BH$7-(Setup!$B$6+$F31)+($D31+$E31)*1000,($D31+$E31))&lt;$D31,IF(MOD(BH$7-(Setup!$B$6+$F31)+($D31+$E31)*1000,($D31+$E31))&lt;Setup!$B$11,"D","N"),IF(AND(Setup!$B$9="Take from R&amp;R",OR(MOD(BH$7-(Setup!$B$6+$F31)+($D31+$E31)*1000,($D31+$E31))=$D31,MOD(BH$7-(Setup!$B$6+$F31)+($D31+$E31)*1000,($D31+$E31))=($D31+$E31)-1)),"T","R"))))</f>
      </c>
      <c r="BI31" s="24">
        <f>IF($A31="","",IF(AND(Setup!$B$9="Mark as travel",OR(MOD(BI$7-(Setup!$B$6+$F31)+($D31+$E31)*1000,($D31+$E31))=0,MOD(BI$7-(Setup!$B$6+$F31)+($D31+$E31)*1000,($D31+$E31))=$D31-1)),"T",IF(MOD(BI$7-(Setup!$B$6+$F31)+($D31+$E31)*1000,($D31+$E31))&lt;$D31,IF(MOD(BI$7-(Setup!$B$6+$F31)+($D31+$E31)*1000,($D31+$E31))&lt;Setup!$B$11,"D","N"),IF(AND(Setup!$B$9="Take from R&amp;R",OR(MOD(BI$7-(Setup!$B$6+$F31)+($D31+$E31)*1000,($D31+$E31))=$D31,MOD(BI$7-(Setup!$B$6+$F31)+($D31+$E31)*1000,($D31+$E31))=($D31+$E31)-1)),"T","R"))))</f>
      </c>
      <c r="BJ31" s="24">
        <f>IF($A31="","",IF(AND(Setup!$B$9="Mark as travel",OR(MOD(BJ$7-(Setup!$B$6+$F31)+($D31+$E31)*1000,($D31+$E31))=0,MOD(BJ$7-(Setup!$B$6+$F31)+($D31+$E31)*1000,($D31+$E31))=$D31-1)),"T",IF(MOD(BJ$7-(Setup!$B$6+$F31)+($D31+$E31)*1000,($D31+$E31))&lt;$D31,IF(MOD(BJ$7-(Setup!$B$6+$F31)+($D31+$E31)*1000,($D31+$E31))&lt;Setup!$B$11,"D","N"),IF(AND(Setup!$B$9="Take from R&amp;R",OR(MOD(BJ$7-(Setup!$B$6+$F31)+($D31+$E31)*1000,($D31+$E31))=$D31,MOD(BJ$7-(Setup!$B$6+$F31)+($D31+$E31)*1000,($D31+$E31))=($D31+$E31)-1)),"T","R"))))</f>
      </c>
    </row>
    <row r="32" spans="1:62" x14ac:dyDescent="0.25">
      <c r="A32" s="31"/>
      <c r="B32" s="31"/>
      <c r="C32" s="31"/>
      <c r="D32" s="14">
        <f>IF($A32="","",IF(OR($C32="",$C32="Same as Setup"),Setup!$B$15,INDEX(Setup!$B$21:$B$29,MATCH($C32,Setup!$A$21:$A$29,0))))</f>
      </c>
      <c r="E32" s="14">
        <f>IF($A32="","",IF(OR($C32="",$C32="Same as Setup"),Setup!$B$16,INDEX(Setup!$C$21:$C$29,MATCH($C32,Setup!$A$21:$A$29,0))))</f>
      </c>
      <c r="F32" s="5"/>
      <c r="G32" s="24">
        <f>IF($A32="","",IF(AND(Setup!$B$9="Mark as travel",OR(MOD(G$7-(Setup!$B$6+$F32)+($D32+$E32)*1000,($D32+$E32))=0,MOD(G$7-(Setup!$B$6+$F32)+($D32+$E32)*1000,($D32+$E32))=$D32-1)),"T",IF(MOD(G$7-(Setup!$B$6+$F32)+($D32+$E32)*1000,($D32+$E32))&lt;$D32,IF(MOD(G$7-(Setup!$B$6+$F32)+($D32+$E32)*1000,($D32+$E32))&lt;Setup!$B$11,"D","N"),IF(AND(Setup!$B$9="Take from R&amp;R",OR(MOD(G$7-(Setup!$B$6+$F32)+($D32+$E32)*1000,($D32+$E32))=$D32,MOD(G$7-(Setup!$B$6+$F32)+($D32+$E32)*1000,($D32+$E32))=($D32+$E32)-1)),"T","R"))))</f>
      </c>
      <c r="H32" s="24">
        <f>IF($A32="","",IF(AND(Setup!$B$9="Mark as travel",OR(MOD(H$7-(Setup!$B$6+$F32)+($D32+$E32)*1000,($D32+$E32))=0,MOD(H$7-(Setup!$B$6+$F32)+($D32+$E32)*1000,($D32+$E32))=$D32-1)),"T",IF(MOD(H$7-(Setup!$B$6+$F32)+($D32+$E32)*1000,($D32+$E32))&lt;$D32,IF(MOD(H$7-(Setup!$B$6+$F32)+($D32+$E32)*1000,($D32+$E32))&lt;Setup!$B$11,"D","N"),IF(AND(Setup!$B$9="Take from R&amp;R",OR(MOD(H$7-(Setup!$B$6+$F32)+($D32+$E32)*1000,($D32+$E32))=$D32,MOD(H$7-(Setup!$B$6+$F32)+($D32+$E32)*1000,($D32+$E32))=($D32+$E32)-1)),"T","R"))))</f>
      </c>
      <c r="I32" s="24">
        <f>IF($A32="","",IF(AND(Setup!$B$9="Mark as travel",OR(MOD(I$7-(Setup!$B$6+$F32)+($D32+$E32)*1000,($D32+$E32))=0,MOD(I$7-(Setup!$B$6+$F32)+($D32+$E32)*1000,($D32+$E32))=$D32-1)),"T",IF(MOD(I$7-(Setup!$B$6+$F32)+($D32+$E32)*1000,($D32+$E32))&lt;$D32,IF(MOD(I$7-(Setup!$B$6+$F32)+($D32+$E32)*1000,($D32+$E32))&lt;Setup!$B$11,"D","N"),IF(AND(Setup!$B$9="Take from R&amp;R",OR(MOD(I$7-(Setup!$B$6+$F32)+($D32+$E32)*1000,($D32+$E32))=$D32,MOD(I$7-(Setup!$B$6+$F32)+($D32+$E32)*1000,($D32+$E32))=($D32+$E32)-1)),"T","R"))))</f>
      </c>
      <c r="J32" s="24">
        <f>IF($A32="","",IF(AND(Setup!$B$9="Mark as travel",OR(MOD(J$7-(Setup!$B$6+$F32)+($D32+$E32)*1000,($D32+$E32))=0,MOD(J$7-(Setup!$B$6+$F32)+($D32+$E32)*1000,($D32+$E32))=$D32-1)),"T",IF(MOD(J$7-(Setup!$B$6+$F32)+($D32+$E32)*1000,($D32+$E32))&lt;$D32,IF(MOD(J$7-(Setup!$B$6+$F32)+($D32+$E32)*1000,($D32+$E32))&lt;Setup!$B$11,"D","N"),IF(AND(Setup!$B$9="Take from R&amp;R",OR(MOD(J$7-(Setup!$B$6+$F32)+($D32+$E32)*1000,($D32+$E32))=$D32,MOD(J$7-(Setup!$B$6+$F32)+($D32+$E32)*1000,($D32+$E32))=($D32+$E32)-1)),"T","R"))))</f>
      </c>
      <c r="K32" s="24">
        <f>IF($A32="","",IF(AND(Setup!$B$9="Mark as travel",OR(MOD(K$7-(Setup!$B$6+$F32)+($D32+$E32)*1000,($D32+$E32))=0,MOD(K$7-(Setup!$B$6+$F32)+($D32+$E32)*1000,($D32+$E32))=$D32-1)),"T",IF(MOD(K$7-(Setup!$B$6+$F32)+($D32+$E32)*1000,($D32+$E32))&lt;$D32,IF(MOD(K$7-(Setup!$B$6+$F32)+($D32+$E32)*1000,($D32+$E32))&lt;Setup!$B$11,"D","N"),IF(AND(Setup!$B$9="Take from R&amp;R",OR(MOD(K$7-(Setup!$B$6+$F32)+($D32+$E32)*1000,($D32+$E32))=$D32,MOD(K$7-(Setup!$B$6+$F32)+($D32+$E32)*1000,($D32+$E32))=($D32+$E32)-1)),"T","R"))))</f>
      </c>
      <c r="L32" s="24">
        <f>IF($A32="","",IF(AND(Setup!$B$9="Mark as travel",OR(MOD(L$7-(Setup!$B$6+$F32)+($D32+$E32)*1000,($D32+$E32))=0,MOD(L$7-(Setup!$B$6+$F32)+($D32+$E32)*1000,($D32+$E32))=$D32-1)),"T",IF(MOD(L$7-(Setup!$B$6+$F32)+($D32+$E32)*1000,($D32+$E32))&lt;$D32,IF(MOD(L$7-(Setup!$B$6+$F32)+($D32+$E32)*1000,($D32+$E32))&lt;Setup!$B$11,"D","N"),IF(AND(Setup!$B$9="Take from R&amp;R",OR(MOD(L$7-(Setup!$B$6+$F32)+($D32+$E32)*1000,($D32+$E32))=$D32,MOD(L$7-(Setup!$B$6+$F32)+($D32+$E32)*1000,($D32+$E32))=($D32+$E32)-1)),"T","R"))))</f>
      </c>
      <c r="M32" s="24">
        <f>IF($A32="","",IF(AND(Setup!$B$9="Mark as travel",OR(MOD(M$7-(Setup!$B$6+$F32)+($D32+$E32)*1000,($D32+$E32))=0,MOD(M$7-(Setup!$B$6+$F32)+($D32+$E32)*1000,($D32+$E32))=$D32-1)),"T",IF(MOD(M$7-(Setup!$B$6+$F32)+($D32+$E32)*1000,($D32+$E32))&lt;$D32,IF(MOD(M$7-(Setup!$B$6+$F32)+($D32+$E32)*1000,($D32+$E32))&lt;Setup!$B$11,"D","N"),IF(AND(Setup!$B$9="Take from R&amp;R",OR(MOD(M$7-(Setup!$B$6+$F32)+($D32+$E32)*1000,($D32+$E32))=$D32,MOD(M$7-(Setup!$B$6+$F32)+($D32+$E32)*1000,($D32+$E32))=($D32+$E32)-1)),"T","R"))))</f>
      </c>
      <c r="N32" s="24">
        <f>IF($A32="","",IF(AND(Setup!$B$9="Mark as travel",OR(MOD(N$7-(Setup!$B$6+$F32)+($D32+$E32)*1000,($D32+$E32))=0,MOD(N$7-(Setup!$B$6+$F32)+($D32+$E32)*1000,($D32+$E32))=$D32-1)),"T",IF(MOD(N$7-(Setup!$B$6+$F32)+($D32+$E32)*1000,($D32+$E32))&lt;$D32,IF(MOD(N$7-(Setup!$B$6+$F32)+($D32+$E32)*1000,($D32+$E32))&lt;Setup!$B$11,"D","N"),IF(AND(Setup!$B$9="Take from R&amp;R",OR(MOD(N$7-(Setup!$B$6+$F32)+($D32+$E32)*1000,($D32+$E32))=$D32,MOD(N$7-(Setup!$B$6+$F32)+($D32+$E32)*1000,($D32+$E32))=($D32+$E32)-1)),"T","R"))))</f>
      </c>
      <c r="O32" s="24">
        <f>IF($A32="","",IF(AND(Setup!$B$9="Mark as travel",OR(MOD(O$7-(Setup!$B$6+$F32)+($D32+$E32)*1000,($D32+$E32))=0,MOD(O$7-(Setup!$B$6+$F32)+($D32+$E32)*1000,($D32+$E32))=$D32-1)),"T",IF(MOD(O$7-(Setup!$B$6+$F32)+($D32+$E32)*1000,($D32+$E32))&lt;$D32,IF(MOD(O$7-(Setup!$B$6+$F32)+($D32+$E32)*1000,($D32+$E32))&lt;Setup!$B$11,"D","N"),IF(AND(Setup!$B$9="Take from R&amp;R",OR(MOD(O$7-(Setup!$B$6+$F32)+($D32+$E32)*1000,($D32+$E32))=$D32,MOD(O$7-(Setup!$B$6+$F32)+($D32+$E32)*1000,($D32+$E32))=($D32+$E32)-1)),"T","R"))))</f>
      </c>
      <c r="P32" s="24">
        <f>IF($A32="","",IF(AND(Setup!$B$9="Mark as travel",OR(MOD(P$7-(Setup!$B$6+$F32)+($D32+$E32)*1000,($D32+$E32))=0,MOD(P$7-(Setup!$B$6+$F32)+($D32+$E32)*1000,($D32+$E32))=$D32-1)),"T",IF(MOD(P$7-(Setup!$B$6+$F32)+($D32+$E32)*1000,($D32+$E32))&lt;$D32,IF(MOD(P$7-(Setup!$B$6+$F32)+($D32+$E32)*1000,($D32+$E32))&lt;Setup!$B$11,"D","N"),IF(AND(Setup!$B$9="Take from R&amp;R",OR(MOD(P$7-(Setup!$B$6+$F32)+($D32+$E32)*1000,($D32+$E32))=$D32,MOD(P$7-(Setup!$B$6+$F32)+($D32+$E32)*1000,($D32+$E32))=($D32+$E32)-1)),"T","R"))))</f>
      </c>
      <c r="Q32" s="24">
        <f>IF($A32="","",IF(AND(Setup!$B$9="Mark as travel",OR(MOD(Q$7-(Setup!$B$6+$F32)+($D32+$E32)*1000,($D32+$E32))=0,MOD(Q$7-(Setup!$B$6+$F32)+($D32+$E32)*1000,($D32+$E32))=$D32-1)),"T",IF(MOD(Q$7-(Setup!$B$6+$F32)+($D32+$E32)*1000,($D32+$E32))&lt;$D32,IF(MOD(Q$7-(Setup!$B$6+$F32)+($D32+$E32)*1000,($D32+$E32))&lt;Setup!$B$11,"D","N"),IF(AND(Setup!$B$9="Take from R&amp;R",OR(MOD(Q$7-(Setup!$B$6+$F32)+($D32+$E32)*1000,($D32+$E32))=$D32,MOD(Q$7-(Setup!$B$6+$F32)+($D32+$E32)*1000,($D32+$E32))=($D32+$E32)-1)),"T","R"))))</f>
      </c>
      <c r="R32" s="24">
        <f>IF($A32="","",IF(AND(Setup!$B$9="Mark as travel",OR(MOD(R$7-(Setup!$B$6+$F32)+($D32+$E32)*1000,($D32+$E32))=0,MOD(R$7-(Setup!$B$6+$F32)+($D32+$E32)*1000,($D32+$E32))=$D32-1)),"T",IF(MOD(R$7-(Setup!$B$6+$F32)+($D32+$E32)*1000,($D32+$E32))&lt;$D32,IF(MOD(R$7-(Setup!$B$6+$F32)+($D32+$E32)*1000,($D32+$E32))&lt;Setup!$B$11,"D","N"),IF(AND(Setup!$B$9="Take from R&amp;R",OR(MOD(R$7-(Setup!$B$6+$F32)+($D32+$E32)*1000,($D32+$E32))=$D32,MOD(R$7-(Setup!$B$6+$F32)+($D32+$E32)*1000,($D32+$E32))=($D32+$E32)-1)),"T","R"))))</f>
      </c>
      <c r="S32" s="24">
        <f>IF($A32="","",IF(AND(Setup!$B$9="Mark as travel",OR(MOD(S$7-(Setup!$B$6+$F32)+($D32+$E32)*1000,($D32+$E32))=0,MOD(S$7-(Setup!$B$6+$F32)+($D32+$E32)*1000,($D32+$E32))=$D32-1)),"T",IF(MOD(S$7-(Setup!$B$6+$F32)+($D32+$E32)*1000,($D32+$E32))&lt;$D32,IF(MOD(S$7-(Setup!$B$6+$F32)+($D32+$E32)*1000,($D32+$E32))&lt;Setup!$B$11,"D","N"),IF(AND(Setup!$B$9="Take from R&amp;R",OR(MOD(S$7-(Setup!$B$6+$F32)+($D32+$E32)*1000,($D32+$E32))=$D32,MOD(S$7-(Setup!$B$6+$F32)+($D32+$E32)*1000,($D32+$E32))=($D32+$E32)-1)),"T","R"))))</f>
      </c>
      <c r="T32" s="24">
        <f>IF($A32="","",IF(AND(Setup!$B$9="Mark as travel",OR(MOD(T$7-(Setup!$B$6+$F32)+($D32+$E32)*1000,($D32+$E32))=0,MOD(T$7-(Setup!$B$6+$F32)+($D32+$E32)*1000,($D32+$E32))=$D32-1)),"T",IF(MOD(T$7-(Setup!$B$6+$F32)+($D32+$E32)*1000,($D32+$E32))&lt;$D32,IF(MOD(T$7-(Setup!$B$6+$F32)+($D32+$E32)*1000,($D32+$E32))&lt;Setup!$B$11,"D","N"),IF(AND(Setup!$B$9="Take from R&amp;R",OR(MOD(T$7-(Setup!$B$6+$F32)+($D32+$E32)*1000,($D32+$E32))=$D32,MOD(T$7-(Setup!$B$6+$F32)+($D32+$E32)*1000,($D32+$E32))=($D32+$E32)-1)),"T","R"))))</f>
      </c>
      <c r="U32" s="24">
        <f>IF($A32="","",IF(AND(Setup!$B$9="Mark as travel",OR(MOD(U$7-(Setup!$B$6+$F32)+($D32+$E32)*1000,($D32+$E32))=0,MOD(U$7-(Setup!$B$6+$F32)+($D32+$E32)*1000,($D32+$E32))=$D32-1)),"T",IF(MOD(U$7-(Setup!$B$6+$F32)+($D32+$E32)*1000,($D32+$E32))&lt;$D32,IF(MOD(U$7-(Setup!$B$6+$F32)+($D32+$E32)*1000,($D32+$E32))&lt;Setup!$B$11,"D","N"),IF(AND(Setup!$B$9="Take from R&amp;R",OR(MOD(U$7-(Setup!$B$6+$F32)+($D32+$E32)*1000,($D32+$E32))=$D32,MOD(U$7-(Setup!$B$6+$F32)+($D32+$E32)*1000,($D32+$E32))=($D32+$E32)-1)),"T","R"))))</f>
      </c>
      <c r="V32" s="24">
        <f>IF($A32="","",IF(AND(Setup!$B$9="Mark as travel",OR(MOD(V$7-(Setup!$B$6+$F32)+($D32+$E32)*1000,($D32+$E32))=0,MOD(V$7-(Setup!$B$6+$F32)+($D32+$E32)*1000,($D32+$E32))=$D32-1)),"T",IF(MOD(V$7-(Setup!$B$6+$F32)+($D32+$E32)*1000,($D32+$E32))&lt;$D32,IF(MOD(V$7-(Setup!$B$6+$F32)+($D32+$E32)*1000,($D32+$E32))&lt;Setup!$B$11,"D","N"),IF(AND(Setup!$B$9="Take from R&amp;R",OR(MOD(V$7-(Setup!$B$6+$F32)+($D32+$E32)*1000,($D32+$E32))=$D32,MOD(V$7-(Setup!$B$6+$F32)+($D32+$E32)*1000,($D32+$E32))=($D32+$E32)-1)),"T","R"))))</f>
      </c>
      <c r="W32" s="24">
        <f>IF($A32="","",IF(AND(Setup!$B$9="Mark as travel",OR(MOD(W$7-(Setup!$B$6+$F32)+($D32+$E32)*1000,($D32+$E32))=0,MOD(W$7-(Setup!$B$6+$F32)+($D32+$E32)*1000,($D32+$E32))=$D32-1)),"T",IF(MOD(W$7-(Setup!$B$6+$F32)+($D32+$E32)*1000,($D32+$E32))&lt;$D32,IF(MOD(W$7-(Setup!$B$6+$F32)+($D32+$E32)*1000,($D32+$E32))&lt;Setup!$B$11,"D","N"),IF(AND(Setup!$B$9="Take from R&amp;R",OR(MOD(W$7-(Setup!$B$6+$F32)+($D32+$E32)*1000,($D32+$E32))=$D32,MOD(W$7-(Setup!$B$6+$F32)+($D32+$E32)*1000,($D32+$E32))=($D32+$E32)-1)),"T","R"))))</f>
      </c>
      <c r="X32" s="24">
        <f>IF($A32="","",IF(AND(Setup!$B$9="Mark as travel",OR(MOD(X$7-(Setup!$B$6+$F32)+($D32+$E32)*1000,($D32+$E32))=0,MOD(X$7-(Setup!$B$6+$F32)+($D32+$E32)*1000,($D32+$E32))=$D32-1)),"T",IF(MOD(X$7-(Setup!$B$6+$F32)+($D32+$E32)*1000,($D32+$E32))&lt;$D32,IF(MOD(X$7-(Setup!$B$6+$F32)+($D32+$E32)*1000,($D32+$E32))&lt;Setup!$B$11,"D","N"),IF(AND(Setup!$B$9="Take from R&amp;R",OR(MOD(X$7-(Setup!$B$6+$F32)+($D32+$E32)*1000,($D32+$E32))=$D32,MOD(X$7-(Setup!$B$6+$F32)+($D32+$E32)*1000,($D32+$E32))=($D32+$E32)-1)),"T","R"))))</f>
      </c>
      <c r="Y32" s="24">
        <f>IF($A32="","",IF(AND(Setup!$B$9="Mark as travel",OR(MOD(Y$7-(Setup!$B$6+$F32)+($D32+$E32)*1000,($D32+$E32))=0,MOD(Y$7-(Setup!$B$6+$F32)+($D32+$E32)*1000,($D32+$E32))=$D32-1)),"T",IF(MOD(Y$7-(Setup!$B$6+$F32)+($D32+$E32)*1000,($D32+$E32))&lt;$D32,IF(MOD(Y$7-(Setup!$B$6+$F32)+($D32+$E32)*1000,($D32+$E32))&lt;Setup!$B$11,"D","N"),IF(AND(Setup!$B$9="Take from R&amp;R",OR(MOD(Y$7-(Setup!$B$6+$F32)+($D32+$E32)*1000,($D32+$E32))=$D32,MOD(Y$7-(Setup!$B$6+$F32)+($D32+$E32)*1000,($D32+$E32))=($D32+$E32)-1)),"T","R"))))</f>
      </c>
      <c r="Z32" s="24">
        <f>IF($A32="","",IF(AND(Setup!$B$9="Mark as travel",OR(MOD(Z$7-(Setup!$B$6+$F32)+($D32+$E32)*1000,($D32+$E32))=0,MOD(Z$7-(Setup!$B$6+$F32)+($D32+$E32)*1000,($D32+$E32))=$D32-1)),"T",IF(MOD(Z$7-(Setup!$B$6+$F32)+($D32+$E32)*1000,($D32+$E32))&lt;$D32,IF(MOD(Z$7-(Setup!$B$6+$F32)+($D32+$E32)*1000,($D32+$E32))&lt;Setup!$B$11,"D","N"),IF(AND(Setup!$B$9="Take from R&amp;R",OR(MOD(Z$7-(Setup!$B$6+$F32)+($D32+$E32)*1000,($D32+$E32))=$D32,MOD(Z$7-(Setup!$B$6+$F32)+($D32+$E32)*1000,($D32+$E32))=($D32+$E32)-1)),"T","R"))))</f>
      </c>
      <c r="AA32" s="24">
        <f>IF($A32="","",IF(AND(Setup!$B$9="Mark as travel",OR(MOD(AA$7-(Setup!$B$6+$F32)+($D32+$E32)*1000,($D32+$E32))=0,MOD(AA$7-(Setup!$B$6+$F32)+($D32+$E32)*1000,($D32+$E32))=$D32-1)),"T",IF(MOD(AA$7-(Setup!$B$6+$F32)+($D32+$E32)*1000,($D32+$E32))&lt;$D32,IF(MOD(AA$7-(Setup!$B$6+$F32)+($D32+$E32)*1000,($D32+$E32))&lt;Setup!$B$11,"D","N"),IF(AND(Setup!$B$9="Take from R&amp;R",OR(MOD(AA$7-(Setup!$B$6+$F32)+($D32+$E32)*1000,($D32+$E32))=$D32,MOD(AA$7-(Setup!$B$6+$F32)+($D32+$E32)*1000,($D32+$E32))=($D32+$E32)-1)),"T","R"))))</f>
      </c>
      <c r="AB32" s="24">
        <f>IF($A32="","",IF(AND(Setup!$B$9="Mark as travel",OR(MOD(AB$7-(Setup!$B$6+$F32)+($D32+$E32)*1000,($D32+$E32))=0,MOD(AB$7-(Setup!$B$6+$F32)+($D32+$E32)*1000,($D32+$E32))=$D32-1)),"T",IF(MOD(AB$7-(Setup!$B$6+$F32)+($D32+$E32)*1000,($D32+$E32))&lt;$D32,IF(MOD(AB$7-(Setup!$B$6+$F32)+($D32+$E32)*1000,($D32+$E32))&lt;Setup!$B$11,"D","N"),IF(AND(Setup!$B$9="Take from R&amp;R",OR(MOD(AB$7-(Setup!$B$6+$F32)+($D32+$E32)*1000,($D32+$E32))=$D32,MOD(AB$7-(Setup!$B$6+$F32)+($D32+$E32)*1000,($D32+$E32))=($D32+$E32)-1)),"T","R"))))</f>
      </c>
      <c r="AC32" s="24">
        <f>IF($A32="","",IF(AND(Setup!$B$9="Mark as travel",OR(MOD(AC$7-(Setup!$B$6+$F32)+($D32+$E32)*1000,($D32+$E32))=0,MOD(AC$7-(Setup!$B$6+$F32)+($D32+$E32)*1000,($D32+$E32))=$D32-1)),"T",IF(MOD(AC$7-(Setup!$B$6+$F32)+($D32+$E32)*1000,($D32+$E32))&lt;$D32,IF(MOD(AC$7-(Setup!$B$6+$F32)+($D32+$E32)*1000,($D32+$E32))&lt;Setup!$B$11,"D","N"),IF(AND(Setup!$B$9="Take from R&amp;R",OR(MOD(AC$7-(Setup!$B$6+$F32)+($D32+$E32)*1000,($D32+$E32))=$D32,MOD(AC$7-(Setup!$B$6+$F32)+($D32+$E32)*1000,($D32+$E32))=($D32+$E32)-1)),"T","R"))))</f>
      </c>
      <c r="AD32" s="24">
        <f>IF($A32="","",IF(AND(Setup!$B$9="Mark as travel",OR(MOD(AD$7-(Setup!$B$6+$F32)+($D32+$E32)*1000,($D32+$E32))=0,MOD(AD$7-(Setup!$B$6+$F32)+($D32+$E32)*1000,($D32+$E32))=$D32-1)),"T",IF(MOD(AD$7-(Setup!$B$6+$F32)+($D32+$E32)*1000,($D32+$E32))&lt;$D32,IF(MOD(AD$7-(Setup!$B$6+$F32)+($D32+$E32)*1000,($D32+$E32))&lt;Setup!$B$11,"D","N"),IF(AND(Setup!$B$9="Take from R&amp;R",OR(MOD(AD$7-(Setup!$B$6+$F32)+($D32+$E32)*1000,($D32+$E32))=$D32,MOD(AD$7-(Setup!$B$6+$F32)+($D32+$E32)*1000,($D32+$E32))=($D32+$E32)-1)),"T","R"))))</f>
      </c>
      <c r="AE32" s="24">
        <f>IF($A32="","",IF(AND(Setup!$B$9="Mark as travel",OR(MOD(AE$7-(Setup!$B$6+$F32)+($D32+$E32)*1000,($D32+$E32))=0,MOD(AE$7-(Setup!$B$6+$F32)+($D32+$E32)*1000,($D32+$E32))=$D32-1)),"T",IF(MOD(AE$7-(Setup!$B$6+$F32)+($D32+$E32)*1000,($D32+$E32))&lt;$D32,IF(MOD(AE$7-(Setup!$B$6+$F32)+($D32+$E32)*1000,($D32+$E32))&lt;Setup!$B$11,"D","N"),IF(AND(Setup!$B$9="Take from R&amp;R",OR(MOD(AE$7-(Setup!$B$6+$F32)+($D32+$E32)*1000,($D32+$E32))=$D32,MOD(AE$7-(Setup!$B$6+$F32)+($D32+$E32)*1000,($D32+$E32))=($D32+$E32)-1)),"T","R"))))</f>
      </c>
      <c r="AF32" s="24">
        <f>IF($A32="","",IF(AND(Setup!$B$9="Mark as travel",OR(MOD(AF$7-(Setup!$B$6+$F32)+($D32+$E32)*1000,($D32+$E32))=0,MOD(AF$7-(Setup!$B$6+$F32)+($D32+$E32)*1000,($D32+$E32))=$D32-1)),"T",IF(MOD(AF$7-(Setup!$B$6+$F32)+($D32+$E32)*1000,($D32+$E32))&lt;$D32,IF(MOD(AF$7-(Setup!$B$6+$F32)+($D32+$E32)*1000,($D32+$E32))&lt;Setup!$B$11,"D","N"),IF(AND(Setup!$B$9="Take from R&amp;R",OR(MOD(AF$7-(Setup!$B$6+$F32)+($D32+$E32)*1000,($D32+$E32))=$D32,MOD(AF$7-(Setup!$B$6+$F32)+($D32+$E32)*1000,($D32+$E32))=($D32+$E32)-1)),"T","R"))))</f>
      </c>
      <c r="AG32" s="24">
        <f>IF($A32="","",IF(AND(Setup!$B$9="Mark as travel",OR(MOD(AG$7-(Setup!$B$6+$F32)+($D32+$E32)*1000,($D32+$E32))=0,MOD(AG$7-(Setup!$B$6+$F32)+($D32+$E32)*1000,($D32+$E32))=$D32-1)),"T",IF(MOD(AG$7-(Setup!$B$6+$F32)+($D32+$E32)*1000,($D32+$E32))&lt;$D32,IF(MOD(AG$7-(Setup!$B$6+$F32)+($D32+$E32)*1000,($D32+$E32))&lt;Setup!$B$11,"D","N"),IF(AND(Setup!$B$9="Take from R&amp;R",OR(MOD(AG$7-(Setup!$B$6+$F32)+($D32+$E32)*1000,($D32+$E32))=$D32,MOD(AG$7-(Setup!$B$6+$F32)+($D32+$E32)*1000,($D32+$E32))=($D32+$E32)-1)),"T","R"))))</f>
      </c>
      <c r="AH32" s="24">
        <f>IF($A32="","",IF(AND(Setup!$B$9="Mark as travel",OR(MOD(AH$7-(Setup!$B$6+$F32)+($D32+$E32)*1000,($D32+$E32))=0,MOD(AH$7-(Setup!$B$6+$F32)+($D32+$E32)*1000,($D32+$E32))=$D32-1)),"T",IF(MOD(AH$7-(Setup!$B$6+$F32)+($D32+$E32)*1000,($D32+$E32))&lt;$D32,IF(MOD(AH$7-(Setup!$B$6+$F32)+($D32+$E32)*1000,($D32+$E32))&lt;Setup!$B$11,"D","N"),IF(AND(Setup!$B$9="Take from R&amp;R",OR(MOD(AH$7-(Setup!$B$6+$F32)+($D32+$E32)*1000,($D32+$E32))=$D32,MOD(AH$7-(Setup!$B$6+$F32)+($D32+$E32)*1000,($D32+$E32))=($D32+$E32)-1)),"T","R"))))</f>
      </c>
      <c r="AI32" s="24">
        <f>IF($A32="","",IF(AND(Setup!$B$9="Mark as travel",OR(MOD(AI$7-(Setup!$B$6+$F32)+($D32+$E32)*1000,($D32+$E32))=0,MOD(AI$7-(Setup!$B$6+$F32)+($D32+$E32)*1000,($D32+$E32))=$D32-1)),"T",IF(MOD(AI$7-(Setup!$B$6+$F32)+($D32+$E32)*1000,($D32+$E32))&lt;$D32,IF(MOD(AI$7-(Setup!$B$6+$F32)+($D32+$E32)*1000,($D32+$E32))&lt;Setup!$B$11,"D","N"),IF(AND(Setup!$B$9="Take from R&amp;R",OR(MOD(AI$7-(Setup!$B$6+$F32)+($D32+$E32)*1000,($D32+$E32))=$D32,MOD(AI$7-(Setup!$B$6+$F32)+($D32+$E32)*1000,($D32+$E32))=($D32+$E32)-1)),"T","R"))))</f>
      </c>
      <c r="AJ32" s="24">
        <f>IF($A32="","",IF(AND(Setup!$B$9="Mark as travel",OR(MOD(AJ$7-(Setup!$B$6+$F32)+($D32+$E32)*1000,($D32+$E32))=0,MOD(AJ$7-(Setup!$B$6+$F32)+($D32+$E32)*1000,($D32+$E32))=$D32-1)),"T",IF(MOD(AJ$7-(Setup!$B$6+$F32)+($D32+$E32)*1000,($D32+$E32))&lt;$D32,IF(MOD(AJ$7-(Setup!$B$6+$F32)+($D32+$E32)*1000,($D32+$E32))&lt;Setup!$B$11,"D","N"),IF(AND(Setup!$B$9="Take from R&amp;R",OR(MOD(AJ$7-(Setup!$B$6+$F32)+($D32+$E32)*1000,($D32+$E32))=$D32,MOD(AJ$7-(Setup!$B$6+$F32)+($D32+$E32)*1000,($D32+$E32))=($D32+$E32)-1)),"T","R"))))</f>
      </c>
      <c r="AK32" s="24">
        <f>IF($A32="","",IF(AND(Setup!$B$9="Mark as travel",OR(MOD(AK$7-(Setup!$B$6+$F32)+($D32+$E32)*1000,($D32+$E32))=0,MOD(AK$7-(Setup!$B$6+$F32)+($D32+$E32)*1000,($D32+$E32))=$D32-1)),"T",IF(MOD(AK$7-(Setup!$B$6+$F32)+($D32+$E32)*1000,($D32+$E32))&lt;$D32,IF(MOD(AK$7-(Setup!$B$6+$F32)+($D32+$E32)*1000,($D32+$E32))&lt;Setup!$B$11,"D","N"),IF(AND(Setup!$B$9="Take from R&amp;R",OR(MOD(AK$7-(Setup!$B$6+$F32)+($D32+$E32)*1000,($D32+$E32))=$D32,MOD(AK$7-(Setup!$B$6+$F32)+($D32+$E32)*1000,($D32+$E32))=($D32+$E32)-1)),"T","R"))))</f>
      </c>
      <c r="AL32" s="24">
        <f>IF($A32="","",IF(AND(Setup!$B$9="Mark as travel",OR(MOD(AL$7-(Setup!$B$6+$F32)+($D32+$E32)*1000,($D32+$E32))=0,MOD(AL$7-(Setup!$B$6+$F32)+($D32+$E32)*1000,($D32+$E32))=$D32-1)),"T",IF(MOD(AL$7-(Setup!$B$6+$F32)+($D32+$E32)*1000,($D32+$E32))&lt;$D32,IF(MOD(AL$7-(Setup!$B$6+$F32)+($D32+$E32)*1000,($D32+$E32))&lt;Setup!$B$11,"D","N"),IF(AND(Setup!$B$9="Take from R&amp;R",OR(MOD(AL$7-(Setup!$B$6+$F32)+($D32+$E32)*1000,($D32+$E32))=$D32,MOD(AL$7-(Setup!$B$6+$F32)+($D32+$E32)*1000,($D32+$E32))=($D32+$E32)-1)),"T","R"))))</f>
      </c>
      <c r="AM32" s="24">
        <f>IF($A32="","",IF(AND(Setup!$B$9="Mark as travel",OR(MOD(AM$7-(Setup!$B$6+$F32)+($D32+$E32)*1000,($D32+$E32))=0,MOD(AM$7-(Setup!$B$6+$F32)+($D32+$E32)*1000,($D32+$E32))=$D32-1)),"T",IF(MOD(AM$7-(Setup!$B$6+$F32)+($D32+$E32)*1000,($D32+$E32))&lt;$D32,IF(MOD(AM$7-(Setup!$B$6+$F32)+($D32+$E32)*1000,($D32+$E32))&lt;Setup!$B$11,"D","N"),IF(AND(Setup!$B$9="Take from R&amp;R",OR(MOD(AM$7-(Setup!$B$6+$F32)+($D32+$E32)*1000,($D32+$E32))=$D32,MOD(AM$7-(Setup!$B$6+$F32)+($D32+$E32)*1000,($D32+$E32))=($D32+$E32)-1)),"T","R"))))</f>
      </c>
      <c r="AN32" s="24">
        <f>IF($A32="","",IF(AND(Setup!$B$9="Mark as travel",OR(MOD(AN$7-(Setup!$B$6+$F32)+($D32+$E32)*1000,($D32+$E32))=0,MOD(AN$7-(Setup!$B$6+$F32)+($D32+$E32)*1000,($D32+$E32))=$D32-1)),"T",IF(MOD(AN$7-(Setup!$B$6+$F32)+($D32+$E32)*1000,($D32+$E32))&lt;$D32,IF(MOD(AN$7-(Setup!$B$6+$F32)+($D32+$E32)*1000,($D32+$E32))&lt;Setup!$B$11,"D","N"),IF(AND(Setup!$B$9="Take from R&amp;R",OR(MOD(AN$7-(Setup!$B$6+$F32)+($D32+$E32)*1000,($D32+$E32))=$D32,MOD(AN$7-(Setup!$B$6+$F32)+($D32+$E32)*1000,($D32+$E32))=($D32+$E32)-1)),"T","R"))))</f>
      </c>
      <c r="AO32" s="24">
        <f>IF($A32="","",IF(AND(Setup!$B$9="Mark as travel",OR(MOD(AO$7-(Setup!$B$6+$F32)+($D32+$E32)*1000,($D32+$E32))=0,MOD(AO$7-(Setup!$B$6+$F32)+($D32+$E32)*1000,($D32+$E32))=$D32-1)),"T",IF(MOD(AO$7-(Setup!$B$6+$F32)+($D32+$E32)*1000,($D32+$E32))&lt;$D32,IF(MOD(AO$7-(Setup!$B$6+$F32)+($D32+$E32)*1000,($D32+$E32))&lt;Setup!$B$11,"D","N"),IF(AND(Setup!$B$9="Take from R&amp;R",OR(MOD(AO$7-(Setup!$B$6+$F32)+($D32+$E32)*1000,($D32+$E32))=$D32,MOD(AO$7-(Setup!$B$6+$F32)+($D32+$E32)*1000,($D32+$E32))=($D32+$E32)-1)),"T","R"))))</f>
      </c>
      <c r="AP32" s="24">
        <f>IF($A32="","",IF(AND(Setup!$B$9="Mark as travel",OR(MOD(AP$7-(Setup!$B$6+$F32)+($D32+$E32)*1000,($D32+$E32))=0,MOD(AP$7-(Setup!$B$6+$F32)+($D32+$E32)*1000,($D32+$E32))=$D32-1)),"T",IF(MOD(AP$7-(Setup!$B$6+$F32)+($D32+$E32)*1000,($D32+$E32))&lt;$D32,IF(MOD(AP$7-(Setup!$B$6+$F32)+($D32+$E32)*1000,($D32+$E32))&lt;Setup!$B$11,"D","N"),IF(AND(Setup!$B$9="Take from R&amp;R",OR(MOD(AP$7-(Setup!$B$6+$F32)+($D32+$E32)*1000,($D32+$E32))=$D32,MOD(AP$7-(Setup!$B$6+$F32)+($D32+$E32)*1000,($D32+$E32))=($D32+$E32)-1)),"T","R"))))</f>
      </c>
      <c r="AQ32" s="24">
        <f>IF($A32="","",IF(AND(Setup!$B$9="Mark as travel",OR(MOD(AQ$7-(Setup!$B$6+$F32)+($D32+$E32)*1000,($D32+$E32))=0,MOD(AQ$7-(Setup!$B$6+$F32)+($D32+$E32)*1000,($D32+$E32))=$D32-1)),"T",IF(MOD(AQ$7-(Setup!$B$6+$F32)+($D32+$E32)*1000,($D32+$E32))&lt;$D32,IF(MOD(AQ$7-(Setup!$B$6+$F32)+($D32+$E32)*1000,($D32+$E32))&lt;Setup!$B$11,"D","N"),IF(AND(Setup!$B$9="Take from R&amp;R",OR(MOD(AQ$7-(Setup!$B$6+$F32)+($D32+$E32)*1000,($D32+$E32))=$D32,MOD(AQ$7-(Setup!$B$6+$F32)+($D32+$E32)*1000,($D32+$E32))=($D32+$E32)-1)),"T","R"))))</f>
      </c>
      <c r="AR32" s="24">
        <f>IF($A32="","",IF(AND(Setup!$B$9="Mark as travel",OR(MOD(AR$7-(Setup!$B$6+$F32)+($D32+$E32)*1000,($D32+$E32))=0,MOD(AR$7-(Setup!$B$6+$F32)+($D32+$E32)*1000,($D32+$E32))=$D32-1)),"T",IF(MOD(AR$7-(Setup!$B$6+$F32)+($D32+$E32)*1000,($D32+$E32))&lt;$D32,IF(MOD(AR$7-(Setup!$B$6+$F32)+($D32+$E32)*1000,($D32+$E32))&lt;Setup!$B$11,"D","N"),IF(AND(Setup!$B$9="Take from R&amp;R",OR(MOD(AR$7-(Setup!$B$6+$F32)+($D32+$E32)*1000,($D32+$E32))=$D32,MOD(AR$7-(Setup!$B$6+$F32)+($D32+$E32)*1000,($D32+$E32))=($D32+$E32)-1)),"T","R"))))</f>
      </c>
      <c r="AS32" s="24">
        <f>IF($A32="","",IF(AND(Setup!$B$9="Mark as travel",OR(MOD(AS$7-(Setup!$B$6+$F32)+($D32+$E32)*1000,($D32+$E32))=0,MOD(AS$7-(Setup!$B$6+$F32)+($D32+$E32)*1000,($D32+$E32))=$D32-1)),"T",IF(MOD(AS$7-(Setup!$B$6+$F32)+($D32+$E32)*1000,($D32+$E32))&lt;$D32,IF(MOD(AS$7-(Setup!$B$6+$F32)+($D32+$E32)*1000,($D32+$E32))&lt;Setup!$B$11,"D","N"),IF(AND(Setup!$B$9="Take from R&amp;R",OR(MOD(AS$7-(Setup!$B$6+$F32)+($D32+$E32)*1000,($D32+$E32))=$D32,MOD(AS$7-(Setup!$B$6+$F32)+($D32+$E32)*1000,($D32+$E32))=($D32+$E32)-1)),"T","R"))))</f>
      </c>
      <c r="AT32" s="24">
        <f>IF($A32="","",IF(AND(Setup!$B$9="Mark as travel",OR(MOD(AT$7-(Setup!$B$6+$F32)+($D32+$E32)*1000,($D32+$E32))=0,MOD(AT$7-(Setup!$B$6+$F32)+($D32+$E32)*1000,($D32+$E32))=$D32-1)),"T",IF(MOD(AT$7-(Setup!$B$6+$F32)+($D32+$E32)*1000,($D32+$E32))&lt;$D32,IF(MOD(AT$7-(Setup!$B$6+$F32)+($D32+$E32)*1000,($D32+$E32))&lt;Setup!$B$11,"D","N"),IF(AND(Setup!$B$9="Take from R&amp;R",OR(MOD(AT$7-(Setup!$B$6+$F32)+($D32+$E32)*1000,($D32+$E32))=$D32,MOD(AT$7-(Setup!$B$6+$F32)+($D32+$E32)*1000,($D32+$E32))=($D32+$E32)-1)),"T","R"))))</f>
      </c>
      <c r="AU32" s="24">
        <f>IF($A32="","",IF(AND(Setup!$B$9="Mark as travel",OR(MOD(AU$7-(Setup!$B$6+$F32)+($D32+$E32)*1000,($D32+$E32))=0,MOD(AU$7-(Setup!$B$6+$F32)+($D32+$E32)*1000,($D32+$E32))=$D32-1)),"T",IF(MOD(AU$7-(Setup!$B$6+$F32)+($D32+$E32)*1000,($D32+$E32))&lt;$D32,IF(MOD(AU$7-(Setup!$B$6+$F32)+($D32+$E32)*1000,($D32+$E32))&lt;Setup!$B$11,"D","N"),IF(AND(Setup!$B$9="Take from R&amp;R",OR(MOD(AU$7-(Setup!$B$6+$F32)+($D32+$E32)*1000,($D32+$E32))=$D32,MOD(AU$7-(Setup!$B$6+$F32)+($D32+$E32)*1000,($D32+$E32))=($D32+$E32)-1)),"T","R"))))</f>
      </c>
      <c r="AV32" s="24">
        <f>IF($A32="","",IF(AND(Setup!$B$9="Mark as travel",OR(MOD(AV$7-(Setup!$B$6+$F32)+($D32+$E32)*1000,($D32+$E32))=0,MOD(AV$7-(Setup!$B$6+$F32)+($D32+$E32)*1000,($D32+$E32))=$D32-1)),"T",IF(MOD(AV$7-(Setup!$B$6+$F32)+($D32+$E32)*1000,($D32+$E32))&lt;$D32,IF(MOD(AV$7-(Setup!$B$6+$F32)+($D32+$E32)*1000,($D32+$E32))&lt;Setup!$B$11,"D","N"),IF(AND(Setup!$B$9="Take from R&amp;R",OR(MOD(AV$7-(Setup!$B$6+$F32)+($D32+$E32)*1000,($D32+$E32))=$D32,MOD(AV$7-(Setup!$B$6+$F32)+($D32+$E32)*1000,($D32+$E32))=($D32+$E32)-1)),"T","R"))))</f>
      </c>
      <c r="AW32" s="24">
        <f>IF($A32="","",IF(AND(Setup!$B$9="Mark as travel",OR(MOD(AW$7-(Setup!$B$6+$F32)+($D32+$E32)*1000,($D32+$E32))=0,MOD(AW$7-(Setup!$B$6+$F32)+($D32+$E32)*1000,($D32+$E32))=$D32-1)),"T",IF(MOD(AW$7-(Setup!$B$6+$F32)+($D32+$E32)*1000,($D32+$E32))&lt;$D32,IF(MOD(AW$7-(Setup!$B$6+$F32)+($D32+$E32)*1000,($D32+$E32))&lt;Setup!$B$11,"D","N"),IF(AND(Setup!$B$9="Take from R&amp;R",OR(MOD(AW$7-(Setup!$B$6+$F32)+($D32+$E32)*1000,($D32+$E32))=$D32,MOD(AW$7-(Setup!$B$6+$F32)+($D32+$E32)*1000,($D32+$E32))=($D32+$E32)-1)),"T","R"))))</f>
      </c>
      <c r="AX32" s="24">
        <f>IF($A32="","",IF(AND(Setup!$B$9="Mark as travel",OR(MOD(AX$7-(Setup!$B$6+$F32)+($D32+$E32)*1000,($D32+$E32))=0,MOD(AX$7-(Setup!$B$6+$F32)+($D32+$E32)*1000,($D32+$E32))=$D32-1)),"T",IF(MOD(AX$7-(Setup!$B$6+$F32)+($D32+$E32)*1000,($D32+$E32))&lt;$D32,IF(MOD(AX$7-(Setup!$B$6+$F32)+($D32+$E32)*1000,($D32+$E32))&lt;Setup!$B$11,"D","N"),IF(AND(Setup!$B$9="Take from R&amp;R",OR(MOD(AX$7-(Setup!$B$6+$F32)+($D32+$E32)*1000,($D32+$E32))=$D32,MOD(AX$7-(Setup!$B$6+$F32)+($D32+$E32)*1000,($D32+$E32))=($D32+$E32)-1)),"T","R"))))</f>
      </c>
      <c r="AY32" s="24">
        <f>IF($A32="","",IF(AND(Setup!$B$9="Mark as travel",OR(MOD(AY$7-(Setup!$B$6+$F32)+($D32+$E32)*1000,($D32+$E32))=0,MOD(AY$7-(Setup!$B$6+$F32)+($D32+$E32)*1000,($D32+$E32))=$D32-1)),"T",IF(MOD(AY$7-(Setup!$B$6+$F32)+($D32+$E32)*1000,($D32+$E32))&lt;$D32,IF(MOD(AY$7-(Setup!$B$6+$F32)+($D32+$E32)*1000,($D32+$E32))&lt;Setup!$B$11,"D","N"),IF(AND(Setup!$B$9="Take from R&amp;R",OR(MOD(AY$7-(Setup!$B$6+$F32)+($D32+$E32)*1000,($D32+$E32))=$D32,MOD(AY$7-(Setup!$B$6+$F32)+($D32+$E32)*1000,($D32+$E32))=($D32+$E32)-1)),"T","R"))))</f>
      </c>
      <c r="AZ32" s="24">
        <f>IF($A32="","",IF(AND(Setup!$B$9="Mark as travel",OR(MOD(AZ$7-(Setup!$B$6+$F32)+($D32+$E32)*1000,($D32+$E32))=0,MOD(AZ$7-(Setup!$B$6+$F32)+($D32+$E32)*1000,($D32+$E32))=$D32-1)),"T",IF(MOD(AZ$7-(Setup!$B$6+$F32)+($D32+$E32)*1000,($D32+$E32))&lt;$D32,IF(MOD(AZ$7-(Setup!$B$6+$F32)+($D32+$E32)*1000,($D32+$E32))&lt;Setup!$B$11,"D","N"),IF(AND(Setup!$B$9="Take from R&amp;R",OR(MOD(AZ$7-(Setup!$B$6+$F32)+($D32+$E32)*1000,($D32+$E32))=$D32,MOD(AZ$7-(Setup!$B$6+$F32)+($D32+$E32)*1000,($D32+$E32))=($D32+$E32)-1)),"T","R"))))</f>
      </c>
      <c r="BA32" s="24">
        <f>IF($A32="","",IF(AND(Setup!$B$9="Mark as travel",OR(MOD(BA$7-(Setup!$B$6+$F32)+($D32+$E32)*1000,($D32+$E32))=0,MOD(BA$7-(Setup!$B$6+$F32)+($D32+$E32)*1000,($D32+$E32))=$D32-1)),"T",IF(MOD(BA$7-(Setup!$B$6+$F32)+($D32+$E32)*1000,($D32+$E32))&lt;$D32,IF(MOD(BA$7-(Setup!$B$6+$F32)+($D32+$E32)*1000,($D32+$E32))&lt;Setup!$B$11,"D","N"),IF(AND(Setup!$B$9="Take from R&amp;R",OR(MOD(BA$7-(Setup!$B$6+$F32)+($D32+$E32)*1000,($D32+$E32))=$D32,MOD(BA$7-(Setup!$B$6+$F32)+($D32+$E32)*1000,($D32+$E32))=($D32+$E32)-1)),"T","R"))))</f>
      </c>
      <c r="BB32" s="24">
        <f>IF($A32="","",IF(AND(Setup!$B$9="Mark as travel",OR(MOD(BB$7-(Setup!$B$6+$F32)+($D32+$E32)*1000,($D32+$E32))=0,MOD(BB$7-(Setup!$B$6+$F32)+($D32+$E32)*1000,($D32+$E32))=$D32-1)),"T",IF(MOD(BB$7-(Setup!$B$6+$F32)+($D32+$E32)*1000,($D32+$E32))&lt;$D32,IF(MOD(BB$7-(Setup!$B$6+$F32)+($D32+$E32)*1000,($D32+$E32))&lt;Setup!$B$11,"D","N"),IF(AND(Setup!$B$9="Take from R&amp;R",OR(MOD(BB$7-(Setup!$B$6+$F32)+($D32+$E32)*1000,($D32+$E32))=$D32,MOD(BB$7-(Setup!$B$6+$F32)+($D32+$E32)*1000,($D32+$E32))=($D32+$E32)-1)),"T","R"))))</f>
      </c>
      <c r="BC32" s="24">
        <f>IF($A32="","",IF(AND(Setup!$B$9="Mark as travel",OR(MOD(BC$7-(Setup!$B$6+$F32)+($D32+$E32)*1000,($D32+$E32))=0,MOD(BC$7-(Setup!$B$6+$F32)+($D32+$E32)*1000,($D32+$E32))=$D32-1)),"T",IF(MOD(BC$7-(Setup!$B$6+$F32)+($D32+$E32)*1000,($D32+$E32))&lt;$D32,IF(MOD(BC$7-(Setup!$B$6+$F32)+($D32+$E32)*1000,($D32+$E32))&lt;Setup!$B$11,"D","N"),IF(AND(Setup!$B$9="Take from R&amp;R",OR(MOD(BC$7-(Setup!$B$6+$F32)+($D32+$E32)*1000,($D32+$E32))=$D32,MOD(BC$7-(Setup!$B$6+$F32)+($D32+$E32)*1000,($D32+$E32))=($D32+$E32)-1)),"T","R"))))</f>
      </c>
      <c r="BD32" s="24">
        <f>IF($A32="","",IF(AND(Setup!$B$9="Mark as travel",OR(MOD(BD$7-(Setup!$B$6+$F32)+($D32+$E32)*1000,($D32+$E32))=0,MOD(BD$7-(Setup!$B$6+$F32)+($D32+$E32)*1000,($D32+$E32))=$D32-1)),"T",IF(MOD(BD$7-(Setup!$B$6+$F32)+($D32+$E32)*1000,($D32+$E32))&lt;$D32,IF(MOD(BD$7-(Setup!$B$6+$F32)+($D32+$E32)*1000,($D32+$E32))&lt;Setup!$B$11,"D","N"),IF(AND(Setup!$B$9="Take from R&amp;R",OR(MOD(BD$7-(Setup!$B$6+$F32)+($D32+$E32)*1000,($D32+$E32))=$D32,MOD(BD$7-(Setup!$B$6+$F32)+($D32+$E32)*1000,($D32+$E32))=($D32+$E32)-1)),"T","R"))))</f>
      </c>
      <c r="BE32" s="24">
        <f>IF($A32="","",IF(AND(Setup!$B$9="Mark as travel",OR(MOD(BE$7-(Setup!$B$6+$F32)+($D32+$E32)*1000,($D32+$E32))=0,MOD(BE$7-(Setup!$B$6+$F32)+($D32+$E32)*1000,($D32+$E32))=$D32-1)),"T",IF(MOD(BE$7-(Setup!$B$6+$F32)+($D32+$E32)*1000,($D32+$E32))&lt;$D32,IF(MOD(BE$7-(Setup!$B$6+$F32)+($D32+$E32)*1000,($D32+$E32))&lt;Setup!$B$11,"D","N"),IF(AND(Setup!$B$9="Take from R&amp;R",OR(MOD(BE$7-(Setup!$B$6+$F32)+($D32+$E32)*1000,($D32+$E32))=$D32,MOD(BE$7-(Setup!$B$6+$F32)+($D32+$E32)*1000,($D32+$E32))=($D32+$E32)-1)),"T","R"))))</f>
      </c>
      <c r="BF32" s="24">
        <f>IF($A32="","",IF(AND(Setup!$B$9="Mark as travel",OR(MOD(BF$7-(Setup!$B$6+$F32)+($D32+$E32)*1000,($D32+$E32))=0,MOD(BF$7-(Setup!$B$6+$F32)+($D32+$E32)*1000,($D32+$E32))=$D32-1)),"T",IF(MOD(BF$7-(Setup!$B$6+$F32)+($D32+$E32)*1000,($D32+$E32))&lt;$D32,IF(MOD(BF$7-(Setup!$B$6+$F32)+($D32+$E32)*1000,($D32+$E32))&lt;Setup!$B$11,"D","N"),IF(AND(Setup!$B$9="Take from R&amp;R",OR(MOD(BF$7-(Setup!$B$6+$F32)+($D32+$E32)*1000,($D32+$E32))=$D32,MOD(BF$7-(Setup!$B$6+$F32)+($D32+$E32)*1000,($D32+$E32))=($D32+$E32)-1)),"T","R"))))</f>
      </c>
      <c r="BG32" s="24">
        <f>IF($A32="","",IF(AND(Setup!$B$9="Mark as travel",OR(MOD(BG$7-(Setup!$B$6+$F32)+($D32+$E32)*1000,($D32+$E32))=0,MOD(BG$7-(Setup!$B$6+$F32)+($D32+$E32)*1000,($D32+$E32))=$D32-1)),"T",IF(MOD(BG$7-(Setup!$B$6+$F32)+($D32+$E32)*1000,($D32+$E32))&lt;$D32,IF(MOD(BG$7-(Setup!$B$6+$F32)+($D32+$E32)*1000,($D32+$E32))&lt;Setup!$B$11,"D","N"),IF(AND(Setup!$B$9="Take from R&amp;R",OR(MOD(BG$7-(Setup!$B$6+$F32)+($D32+$E32)*1000,($D32+$E32))=$D32,MOD(BG$7-(Setup!$B$6+$F32)+($D32+$E32)*1000,($D32+$E32))=($D32+$E32)-1)),"T","R"))))</f>
      </c>
      <c r="BH32" s="24">
        <f>IF($A32="","",IF(AND(Setup!$B$9="Mark as travel",OR(MOD(BH$7-(Setup!$B$6+$F32)+($D32+$E32)*1000,($D32+$E32))=0,MOD(BH$7-(Setup!$B$6+$F32)+($D32+$E32)*1000,($D32+$E32))=$D32-1)),"T",IF(MOD(BH$7-(Setup!$B$6+$F32)+($D32+$E32)*1000,($D32+$E32))&lt;$D32,IF(MOD(BH$7-(Setup!$B$6+$F32)+($D32+$E32)*1000,($D32+$E32))&lt;Setup!$B$11,"D","N"),IF(AND(Setup!$B$9="Take from R&amp;R",OR(MOD(BH$7-(Setup!$B$6+$F32)+($D32+$E32)*1000,($D32+$E32))=$D32,MOD(BH$7-(Setup!$B$6+$F32)+($D32+$E32)*1000,($D32+$E32))=($D32+$E32)-1)),"T","R"))))</f>
      </c>
      <c r="BI32" s="24">
        <f>IF($A32="","",IF(AND(Setup!$B$9="Mark as travel",OR(MOD(BI$7-(Setup!$B$6+$F32)+($D32+$E32)*1000,($D32+$E32))=0,MOD(BI$7-(Setup!$B$6+$F32)+($D32+$E32)*1000,($D32+$E32))=$D32-1)),"T",IF(MOD(BI$7-(Setup!$B$6+$F32)+($D32+$E32)*1000,($D32+$E32))&lt;$D32,IF(MOD(BI$7-(Setup!$B$6+$F32)+($D32+$E32)*1000,($D32+$E32))&lt;Setup!$B$11,"D","N"),IF(AND(Setup!$B$9="Take from R&amp;R",OR(MOD(BI$7-(Setup!$B$6+$F32)+($D32+$E32)*1000,($D32+$E32))=$D32,MOD(BI$7-(Setup!$B$6+$F32)+($D32+$E32)*1000,($D32+$E32))=($D32+$E32)-1)),"T","R"))))</f>
      </c>
      <c r="BJ32" s="24">
        <f>IF($A32="","",IF(AND(Setup!$B$9="Mark as travel",OR(MOD(BJ$7-(Setup!$B$6+$F32)+($D32+$E32)*1000,($D32+$E32))=0,MOD(BJ$7-(Setup!$B$6+$F32)+($D32+$E32)*1000,($D32+$E32))=$D32-1)),"T",IF(MOD(BJ$7-(Setup!$B$6+$F32)+($D32+$E32)*1000,($D32+$E32))&lt;$D32,IF(MOD(BJ$7-(Setup!$B$6+$F32)+($D32+$E32)*1000,($D32+$E32))&lt;Setup!$B$11,"D","N"),IF(AND(Setup!$B$9="Take from R&amp;R",OR(MOD(BJ$7-(Setup!$B$6+$F32)+($D32+$E32)*1000,($D32+$E32))=$D32,MOD(BJ$7-(Setup!$B$6+$F32)+($D32+$E32)*1000,($D32+$E32))=($D32+$E32)-1)),"T","R"))))</f>
      </c>
    </row>
    <row r="33" spans="1:62" x14ac:dyDescent="0.25">
      <c r="A33" s="31"/>
      <c r="B33" s="31"/>
      <c r="C33" s="31"/>
      <c r="D33" s="16">
        <f>IF($A33="","",IF(OR($C33="",$C33="Same as Setup"),Setup!$B$15,INDEX(Setup!$B$21:$B$29,MATCH($C33,Setup!$A$21:$A$29,0))))</f>
      </c>
      <c r="E33" s="16">
        <f>IF($A33="","",IF(OR($C33="",$C33="Same as Setup"),Setup!$B$16,INDEX(Setup!$C$21:$C$29,MATCH($C33,Setup!$A$21:$A$29,0))))</f>
      </c>
      <c r="F33" s="5"/>
      <c r="G33" s="24">
        <f>IF($A33="","",IF(AND(Setup!$B$9="Mark as travel",OR(MOD(G$7-(Setup!$B$6+$F33)+($D33+$E33)*1000,($D33+$E33))=0,MOD(G$7-(Setup!$B$6+$F33)+($D33+$E33)*1000,($D33+$E33))=$D33-1)),"T",IF(MOD(G$7-(Setup!$B$6+$F33)+($D33+$E33)*1000,($D33+$E33))&lt;$D33,IF(MOD(G$7-(Setup!$B$6+$F33)+($D33+$E33)*1000,($D33+$E33))&lt;Setup!$B$11,"D","N"),IF(AND(Setup!$B$9="Take from R&amp;R",OR(MOD(G$7-(Setup!$B$6+$F33)+($D33+$E33)*1000,($D33+$E33))=$D33,MOD(G$7-(Setup!$B$6+$F33)+($D33+$E33)*1000,($D33+$E33))=($D33+$E33)-1)),"T","R"))))</f>
      </c>
      <c r="H33" s="24">
        <f>IF($A33="","",IF(AND(Setup!$B$9="Mark as travel",OR(MOD(H$7-(Setup!$B$6+$F33)+($D33+$E33)*1000,($D33+$E33))=0,MOD(H$7-(Setup!$B$6+$F33)+($D33+$E33)*1000,($D33+$E33))=$D33-1)),"T",IF(MOD(H$7-(Setup!$B$6+$F33)+($D33+$E33)*1000,($D33+$E33))&lt;$D33,IF(MOD(H$7-(Setup!$B$6+$F33)+($D33+$E33)*1000,($D33+$E33))&lt;Setup!$B$11,"D","N"),IF(AND(Setup!$B$9="Take from R&amp;R",OR(MOD(H$7-(Setup!$B$6+$F33)+($D33+$E33)*1000,($D33+$E33))=$D33,MOD(H$7-(Setup!$B$6+$F33)+($D33+$E33)*1000,($D33+$E33))=($D33+$E33)-1)),"T","R"))))</f>
      </c>
      <c r="I33" s="24">
        <f>IF($A33="","",IF(AND(Setup!$B$9="Mark as travel",OR(MOD(I$7-(Setup!$B$6+$F33)+($D33+$E33)*1000,($D33+$E33))=0,MOD(I$7-(Setup!$B$6+$F33)+($D33+$E33)*1000,($D33+$E33))=$D33-1)),"T",IF(MOD(I$7-(Setup!$B$6+$F33)+($D33+$E33)*1000,($D33+$E33))&lt;$D33,IF(MOD(I$7-(Setup!$B$6+$F33)+($D33+$E33)*1000,($D33+$E33))&lt;Setup!$B$11,"D","N"),IF(AND(Setup!$B$9="Take from R&amp;R",OR(MOD(I$7-(Setup!$B$6+$F33)+($D33+$E33)*1000,($D33+$E33))=$D33,MOD(I$7-(Setup!$B$6+$F33)+($D33+$E33)*1000,($D33+$E33))=($D33+$E33)-1)),"T","R"))))</f>
      </c>
      <c r="J33" s="24">
        <f>IF($A33="","",IF(AND(Setup!$B$9="Mark as travel",OR(MOD(J$7-(Setup!$B$6+$F33)+($D33+$E33)*1000,($D33+$E33))=0,MOD(J$7-(Setup!$B$6+$F33)+($D33+$E33)*1000,($D33+$E33))=$D33-1)),"T",IF(MOD(J$7-(Setup!$B$6+$F33)+($D33+$E33)*1000,($D33+$E33))&lt;$D33,IF(MOD(J$7-(Setup!$B$6+$F33)+($D33+$E33)*1000,($D33+$E33))&lt;Setup!$B$11,"D","N"),IF(AND(Setup!$B$9="Take from R&amp;R",OR(MOD(J$7-(Setup!$B$6+$F33)+($D33+$E33)*1000,($D33+$E33))=$D33,MOD(J$7-(Setup!$B$6+$F33)+($D33+$E33)*1000,($D33+$E33))=($D33+$E33)-1)),"T","R"))))</f>
      </c>
      <c r="K33" s="24">
        <f>IF($A33="","",IF(AND(Setup!$B$9="Mark as travel",OR(MOD(K$7-(Setup!$B$6+$F33)+($D33+$E33)*1000,($D33+$E33))=0,MOD(K$7-(Setup!$B$6+$F33)+($D33+$E33)*1000,($D33+$E33))=$D33-1)),"T",IF(MOD(K$7-(Setup!$B$6+$F33)+($D33+$E33)*1000,($D33+$E33))&lt;$D33,IF(MOD(K$7-(Setup!$B$6+$F33)+($D33+$E33)*1000,($D33+$E33))&lt;Setup!$B$11,"D","N"),IF(AND(Setup!$B$9="Take from R&amp;R",OR(MOD(K$7-(Setup!$B$6+$F33)+($D33+$E33)*1000,($D33+$E33))=$D33,MOD(K$7-(Setup!$B$6+$F33)+($D33+$E33)*1000,($D33+$E33))=($D33+$E33)-1)),"T","R"))))</f>
      </c>
      <c r="L33" s="24">
        <f>IF($A33="","",IF(AND(Setup!$B$9="Mark as travel",OR(MOD(L$7-(Setup!$B$6+$F33)+($D33+$E33)*1000,($D33+$E33))=0,MOD(L$7-(Setup!$B$6+$F33)+($D33+$E33)*1000,($D33+$E33))=$D33-1)),"T",IF(MOD(L$7-(Setup!$B$6+$F33)+($D33+$E33)*1000,($D33+$E33))&lt;$D33,IF(MOD(L$7-(Setup!$B$6+$F33)+($D33+$E33)*1000,($D33+$E33))&lt;Setup!$B$11,"D","N"),IF(AND(Setup!$B$9="Take from R&amp;R",OR(MOD(L$7-(Setup!$B$6+$F33)+($D33+$E33)*1000,($D33+$E33))=$D33,MOD(L$7-(Setup!$B$6+$F33)+($D33+$E33)*1000,($D33+$E33))=($D33+$E33)-1)),"T","R"))))</f>
      </c>
      <c r="M33" s="24">
        <f>IF($A33="","",IF(AND(Setup!$B$9="Mark as travel",OR(MOD(M$7-(Setup!$B$6+$F33)+($D33+$E33)*1000,($D33+$E33))=0,MOD(M$7-(Setup!$B$6+$F33)+($D33+$E33)*1000,($D33+$E33))=$D33-1)),"T",IF(MOD(M$7-(Setup!$B$6+$F33)+($D33+$E33)*1000,($D33+$E33))&lt;$D33,IF(MOD(M$7-(Setup!$B$6+$F33)+($D33+$E33)*1000,($D33+$E33))&lt;Setup!$B$11,"D","N"),IF(AND(Setup!$B$9="Take from R&amp;R",OR(MOD(M$7-(Setup!$B$6+$F33)+($D33+$E33)*1000,($D33+$E33))=$D33,MOD(M$7-(Setup!$B$6+$F33)+($D33+$E33)*1000,($D33+$E33))=($D33+$E33)-1)),"T","R"))))</f>
      </c>
      <c r="N33" s="24">
        <f>IF($A33="","",IF(AND(Setup!$B$9="Mark as travel",OR(MOD(N$7-(Setup!$B$6+$F33)+($D33+$E33)*1000,($D33+$E33))=0,MOD(N$7-(Setup!$B$6+$F33)+($D33+$E33)*1000,($D33+$E33))=$D33-1)),"T",IF(MOD(N$7-(Setup!$B$6+$F33)+($D33+$E33)*1000,($D33+$E33))&lt;$D33,IF(MOD(N$7-(Setup!$B$6+$F33)+($D33+$E33)*1000,($D33+$E33))&lt;Setup!$B$11,"D","N"),IF(AND(Setup!$B$9="Take from R&amp;R",OR(MOD(N$7-(Setup!$B$6+$F33)+($D33+$E33)*1000,($D33+$E33))=$D33,MOD(N$7-(Setup!$B$6+$F33)+($D33+$E33)*1000,($D33+$E33))=($D33+$E33)-1)),"T","R"))))</f>
      </c>
      <c r="O33" s="24">
        <f>IF($A33="","",IF(AND(Setup!$B$9="Mark as travel",OR(MOD(O$7-(Setup!$B$6+$F33)+($D33+$E33)*1000,($D33+$E33))=0,MOD(O$7-(Setup!$B$6+$F33)+($D33+$E33)*1000,($D33+$E33))=$D33-1)),"T",IF(MOD(O$7-(Setup!$B$6+$F33)+($D33+$E33)*1000,($D33+$E33))&lt;$D33,IF(MOD(O$7-(Setup!$B$6+$F33)+($D33+$E33)*1000,($D33+$E33))&lt;Setup!$B$11,"D","N"),IF(AND(Setup!$B$9="Take from R&amp;R",OR(MOD(O$7-(Setup!$B$6+$F33)+($D33+$E33)*1000,($D33+$E33))=$D33,MOD(O$7-(Setup!$B$6+$F33)+($D33+$E33)*1000,($D33+$E33))=($D33+$E33)-1)),"T","R"))))</f>
      </c>
      <c r="P33" s="24">
        <f>IF($A33="","",IF(AND(Setup!$B$9="Mark as travel",OR(MOD(P$7-(Setup!$B$6+$F33)+($D33+$E33)*1000,($D33+$E33))=0,MOD(P$7-(Setup!$B$6+$F33)+($D33+$E33)*1000,($D33+$E33))=$D33-1)),"T",IF(MOD(P$7-(Setup!$B$6+$F33)+($D33+$E33)*1000,($D33+$E33))&lt;$D33,IF(MOD(P$7-(Setup!$B$6+$F33)+($D33+$E33)*1000,($D33+$E33))&lt;Setup!$B$11,"D","N"),IF(AND(Setup!$B$9="Take from R&amp;R",OR(MOD(P$7-(Setup!$B$6+$F33)+($D33+$E33)*1000,($D33+$E33))=$D33,MOD(P$7-(Setup!$B$6+$F33)+($D33+$E33)*1000,($D33+$E33))=($D33+$E33)-1)),"T","R"))))</f>
      </c>
      <c r="Q33" s="24">
        <f>IF($A33="","",IF(AND(Setup!$B$9="Mark as travel",OR(MOD(Q$7-(Setup!$B$6+$F33)+($D33+$E33)*1000,($D33+$E33))=0,MOD(Q$7-(Setup!$B$6+$F33)+($D33+$E33)*1000,($D33+$E33))=$D33-1)),"T",IF(MOD(Q$7-(Setup!$B$6+$F33)+($D33+$E33)*1000,($D33+$E33))&lt;$D33,IF(MOD(Q$7-(Setup!$B$6+$F33)+($D33+$E33)*1000,($D33+$E33))&lt;Setup!$B$11,"D","N"),IF(AND(Setup!$B$9="Take from R&amp;R",OR(MOD(Q$7-(Setup!$B$6+$F33)+($D33+$E33)*1000,($D33+$E33))=$D33,MOD(Q$7-(Setup!$B$6+$F33)+($D33+$E33)*1000,($D33+$E33))=($D33+$E33)-1)),"T","R"))))</f>
      </c>
      <c r="R33" s="24">
        <f>IF($A33="","",IF(AND(Setup!$B$9="Mark as travel",OR(MOD(R$7-(Setup!$B$6+$F33)+($D33+$E33)*1000,($D33+$E33))=0,MOD(R$7-(Setup!$B$6+$F33)+($D33+$E33)*1000,($D33+$E33))=$D33-1)),"T",IF(MOD(R$7-(Setup!$B$6+$F33)+($D33+$E33)*1000,($D33+$E33))&lt;$D33,IF(MOD(R$7-(Setup!$B$6+$F33)+($D33+$E33)*1000,($D33+$E33))&lt;Setup!$B$11,"D","N"),IF(AND(Setup!$B$9="Take from R&amp;R",OR(MOD(R$7-(Setup!$B$6+$F33)+($D33+$E33)*1000,($D33+$E33))=$D33,MOD(R$7-(Setup!$B$6+$F33)+($D33+$E33)*1000,($D33+$E33))=($D33+$E33)-1)),"T","R"))))</f>
      </c>
      <c r="S33" s="24">
        <f>IF($A33="","",IF(AND(Setup!$B$9="Mark as travel",OR(MOD(S$7-(Setup!$B$6+$F33)+($D33+$E33)*1000,($D33+$E33))=0,MOD(S$7-(Setup!$B$6+$F33)+($D33+$E33)*1000,($D33+$E33))=$D33-1)),"T",IF(MOD(S$7-(Setup!$B$6+$F33)+($D33+$E33)*1000,($D33+$E33))&lt;$D33,IF(MOD(S$7-(Setup!$B$6+$F33)+($D33+$E33)*1000,($D33+$E33))&lt;Setup!$B$11,"D","N"),IF(AND(Setup!$B$9="Take from R&amp;R",OR(MOD(S$7-(Setup!$B$6+$F33)+($D33+$E33)*1000,($D33+$E33))=$D33,MOD(S$7-(Setup!$B$6+$F33)+($D33+$E33)*1000,($D33+$E33))=($D33+$E33)-1)),"T","R"))))</f>
      </c>
      <c r="T33" s="24">
        <f>IF($A33="","",IF(AND(Setup!$B$9="Mark as travel",OR(MOD(T$7-(Setup!$B$6+$F33)+($D33+$E33)*1000,($D33+$E33))=0,MOD(T$7-(Setup!$B$6+$F33)+($D33+$E33)*1000,($D33+$E33))=$D33-1)),"T",IF(MOD(T$7-(Setup!$B$6+$F33)+($D33+$E33)*1000,($D33+$E33))&lt;$D33,IF(MOD(T$7-(Setup!$B$6+$F33)+($D33+$E33)*1000,($D33+$E33))&lt;Setup!$B$11,"D","N"),IF(AND(Setup!$B$9="Take from R&amp;R",OR(MOD(T$7-(Setup!$B$6+$F33)+($D33+$E33)*1000,($D33+$E33))=$D33,MOD(T$7-(Setup!$B$6+$F33)+($D33+$E33)*1000,($D33+$E33))=($D33+$E33)-1)),"T","R"))))</f>
      </c>
      <c r="U33" s="24">
        <f>IF($A33="","",IF(AND(Setup!$B$9="Mark as travel",OR(MOD(U$7-(Setup!$B$6+$F33)+($D33+$E33)*1000,($D33+$E33))=0,MOD(U$7-(Setup!$B$6+$F33)+($D33+$E33)*1000,($D33+$E33))=$D33-1)),"T",IF(MOD(U$7-(Setup!$B$6+$F33)+($D33+$E33)*1000,($D33+$E33))&lt;$D33,IF(MOD(U$7-(Setup!$B$6+$F33)+($D33+$E33)*1000,($D33+$E33))&lt;Setup!$B$11,"D","N"),IF(AND(Setup!$B$9="Take from R&amp;R",OR(MOD(U$7-(Setup!$B$6+$F33)+($D33+$E33)*1000,($D33+$E33))=$D33,MOD(U$7-(Setup!$B$6+$F33)+($D33+$E33)*1000,($D33+$E33))=($D33+$E33)-1)),"T","R"))))</f>
      </c>
      <c r="V33" s="24">
        <f>IF($A33="","",IF(AND(Setup!$B$9="Mark as travel",OR(MOD(V$7-(Setup!$B$6+$F33)+($D33+$E33)*1000,($D33+$E33))=0,MOD(V$7-(Setup!$B$6+$F33)+($D33+$E33)*1000,($D33+$E33))=$D33-1)),"T",IF(MOD(V$7-(Setup!$B$6+$F33)+($D33+$E33)*1000,($D33+$E33))&lt;$D33,IF(MOD(V$7-(Setup!$B$6+$F33)+($D33+$E33)*1000,($D33+$E33))&lt;Setup!$B$11,"D","N"),IF(AND(Setup!$B$9="Take from R&amp;R",OR(MOD(V$7-(Setup!$B$6+$F33)+($D33+$E33)*1000,($D33+$E33))=$D33,MOD(V$7-(Setup!$B$6+$F33)+($D33+$E33)*1000,($D33+$E33))=($D33+$E33)-1)),"T","R"))))</f>
      </c>
      <c r="W33" s="24">
        <f>IF($A33="","",IF(AND(Setup!$B$9="Mark as travel",OR(MOD(W$7-(Setup!$B$6+$F33)+($D33+$E33)*1000,($D33+$E33))=0,MOD(W$7-(Setup!$B$6+$F33)+($D33+$E33)*1000,($D33+$E33))=$D33-1)),"T",IF(MOD(W$7-(Setup!$B$6+$F33)+($D33+$E33)*1000,($D33+$E33))&lt;$D33,IF(MOD(W$7-(Setup!$B$6+$F33)+($D33+$E33)*1000,($D33+$E33))&lt;Setup!$B$11,"D","N"),IF(AND(Setup!$B$9="Take from R&amp;R",OR(MOD(W$7-(Setup!$B$6+$F33)+($D33+$E33)*1000,($D33+$E33))=$D33,MOD(W$7-(Setup!$B$6+$F33)+($D33+$E33)*1000,($D33+$E33))=($D33+$E33)-1)),"T","R"))))</f>
      </c>
      <c r="X33" s="24">
        <f>IF($A33="","",IF(AND(Setup!$B$9="Mark as travel",OR(MOD(X$7-(Setup!$B$6+$F33)+($D33+$E33)*1000,($D33+$E33))=0,MOD(X$7-(Setup!$B$6+$F33)+($D33+$E33)*1000,($D33+$E33))=$D33-1)),"T",IF(MOD(X$7-(Setup!$B$6+$F33)+($D33+$E33)*1000,($D33+$E33))&lt;$D33,IF(MOD(X$7-(Setup!$B$6+$F33)+($D33+$E33)*1000,($D33+$E33))&lt;Setup!$B$11,"D","N"),IF(AND(Setup!$B$9="Take from R&amp;R",OR(MOD(X$7-(Setup!$B$6+$F33)+($D33+$E33)*1000,($D33+$E33))=$D33,MOD(X$7-(Setup!$B$6+$F33)+($D33+$E33)*1000,($D33+$E33))=($D33+$E33)-1)),"T","R"))))</f>
      </c>
      <c r="Y33" s="24">
        <f>IF($A33="","",IF(AND(Setup!$B$9="Mark as travel",OR(MOD(Y$7-(Setup!$B$6+$F33)+($D33+$E33)*1000,($D33+$E33))=0,MOD(Y$7-(Setup!$B$6+$F33)+($D33+$E33)*1000,($D33+$E33))=$D33-1)),"T",IF(MOD(Y$7-(Setup!$B$6+$F33)+($D33+$E33)*1000,($D33+$E33))&lt;$D33,IF(MOD(Y$7-(Setup!$B$6+$F33)+($D33+$E33)*1000,($D33+$E33))&lt;Setup!$B$11,"D","N"),IF(AND(Setup!$B$9="Take from R&amp;R",OR(MOD(Y$7-(Setup!$B$6+$F33)+($D33+$E33)*1000,($D33+$E33))=$D33,MOD(Y$7-(Setup!$B$6+$F33)+($D33+$E33)*1000,($D33+$E33))=($D33+$E33)-1)),"T","R"))))</f>
      </c>
      <c r="Z33" s="24">
        <f>IF($A33="","",IF(AND(Setup!$B$9="Mark as travel",OR(MOD(Z$7-(Setup!$B$6+$F33)+($D33+$E33)*1000,($D33+$E33))=0,MOD(Z$7-(Setup!$B$6+$F33)+($D33+$E33)*1000,($D33+$E33))=$D33-1)),"T",IF(MOD(Z$7-(Setup!$B$6+$F33)+($D33+$E33)*1000,($D33+$E33))&lt;$D33,IF(MOD(Z$7-(Setup!$B$6+$F33)+($D33+$E33)*1000,($D33+$E33))&lt;Setup!$B$11,"D","N"),IF(AND(Setup!$B$9="Take from R&amp;R",OR(MOD(Z$7-(Setup!$B$6+$F33)+($D33+$E33)*1000,($D33+$E33))=$D33,MOD(Z$7-(Setup!$B$6+$F33)+($D33+$E33)*1000,($D33+$E33))=($D33+$E33)-1)),"T","R"))))</f>
      </c>
      <c r="AA33" s="24">
        <f>IF($A33="","",IF(AND(Setup!$B$9="Mark as travel",OR(MOD(AA$7-(Setup!$B$6+$F33)+($D33+$E33)*1000,($D33+$E33))=0,MOD(AA$7-(Setup!$B$6+$F33)+($D33+$E33)*1000,($D33+$E33))=$D33-1)),"T",IF(MOD(AA$7-(Setup!$B$6+$F33)+($D33+$E33)*1000,($D33+$E33))&lt;$D33,IF(MOD(AA$7-(Setup!$B$6+$F33)+($D33+$E33)*1000,($D33+$E33))&lt;Setup!$B$11,"D","N"),IF(AND(Setup!$B$9="Take from R&amp;R",OR(MOD(AA$7-(Setup!$B$6+$F33)+($D33+$E33)*1000,($D33+$E33))=$D33,MOD(AA$7-(Setup!$B$6+$F33)+($D33+$E33)*1000,($D33+$E33))=($D33+$E33)-1)),"T","R"))))</f>
      </c>
      <c r="AB33" s="24">
        <f>IF($A33="","",IF(AND(Setup!$B$9="Mark as travel",OR(MOD(AB$7-(Setup!$B$6+$F33)+($D33+$E33)*1000,($D33+$E33))=0,MOD(AB$7-(Setup!$B$6+$F33)+($D33+$E33)*1000,($D33+$E33))=$D33-1)),"T",IF(MOD(AB$7-(Setup!$B$6+$F33)+($D33+$E33)*1000,($D33+$E33))&lt;$D33,IF(MOD(AB$7-(Setup!$B$6+$F33)+($D33+$E33)*1000,($D33+$E33))&lt;Setup!$B$11,"D","N"),IF(AND(Setup!$B$9="Take from R&amp;R",OR(MOD(AB$7-(Setup!$B$6+$F33)+($D33+$E33)*1000,($D33+$E33))=$D33,MOD(AB$7-(Setup!$B$6+$F33)+($D33+$E33)*1000,($D33+$E33))=($D33+$E33)-1)),"T","R"))))</f>
      </c>
      <c r="AC33" s="24">
        <f>IF($A33="","",IF(AND(Setup!$B$9="Mark as travel",OR(MOD(AC$7-(Setup!$B$6+$F33)+($D33+$E33)*1000,($D33+$E33))=0,MOD(AC$7-(Setup!$B$6+$F33)+($D33+$E33)*1000,($D33+$E33))=$D33-1)),"T",IF(MOD(AC$7-(Setup!$B$6+$F33)+($D33+$E33)*1000,($D33+$E33))&lt;$D33,IF(MOD(AC$7-(Setup!$B$6+$F33)+($D33+$E33)*1000,($D33+$E33))&lt;Setup!$B$11,"D","N"),IF(AND(Setup!$B$9="Take from R&amp;R",OR(MOD(AC$7-(Setup!$B$6+$F33)+($D33+$E33)*1000,($D33+$E33))=$D33,MOD(AC$7-(Setup!$B$6+$F33)+($D33+$E33)*1000,($D33+$E33))=($D33+$E33)-1)),"T","R"))))</f>
      </c>
      <c r="AD33" s="24">
        <f>IF($A33="","",IF(AND(Setup!$B$9="Mark as travel",OR(MOD(AD$7-(Setup!$B$6+$F33)+($D33+$E33)*1000,($D33+$E33))=0,MOD(AD$7-(Setup!$B$6+$F33)+($D33+$E33)*1000,($D33+$E33))=$D33-1)),"T",IF(MOD(AD$7-(Setup!$B$6+$F33)+($D33+$E33)*1000,($D33+$E33))&lt;$D33,IF(MOD(AD$7-(Setup!$B$6+$F33)+($D33+$E33)*1000,($D33+$E33))&lt;Setup!$B$11,"D","N"),IF(AND(Setup!$B$9="Take from R&amp;R",OR(MOD(AD$7-(Setup!$B$6+$F33)+($D33+$E33)*1000,($D33+$E33))=$D33,MOD(AD$7-(Setup!$B$6+$F33)+($D33+$E33)*1000,($D33+$E33))=($D33+$E33)-1)),"T","R"))))</f>
      </c>
      <c r="AE33" s="24">
        <f>IF($A33="","",IF(AND(Setup!$B$9="Mark as travel",OR(MOD(AE$7-(Setup!$B$6+$F33)+($D33+$E33)*1000,($D33+$E33))=0,MOD(AE$7-(Setup!$B$6+$F33)+($D33+$E33)*1000,($D33+$E33))=$D33-1)),"T",IF(MOD(AE$7-(Setup!$B$6+$F33)+($D33+$E33)*1000,($D33+$E33))&lt;$D33,IF(MOD(AE$7-(Setup!$B$6+$F33)+($D33+$E33)*1000,($D33+$E33))&lt;Setup!$B$11,"D","N"),IF(AND(Setup!$B$9="Take from R&amp;R",OR(MOD(AE$7-(Setup!$B$6+$F33)+($D33+$E33)*1000,($D33+$E33))=$D33,MOD(AE$7-(Setup!$B$6+$F33)+($D33+$E33)*1000,($D33+$E33))=($D33+$E33)-1)),"T","R"))))</f>
      </c>
      <c r="AF33" s="24">
        <f>IF($A33="","",IF(AND(Setup!$B$9="Mark as travel",OR(MOD(AF$7-(Setup!$B$6+$F33)+($D33+$E33)*1000,($D33+$E33))=0,MOD(AF$7-(Setup!$B$6+$F33)+($D33+$E33)*1000,($D33+$E33))=$D33-1)),"T",IF(MOD(AF$7-(Setup!$B$6+$F33)+($D33+$E33)*1000,($D33+$E33))&lt;$D33,IF(MOD(AF$7-(Setup!$B$6+$F33)+($D33+$E33)*1000,($D33+$E33))&lt;Setup!$B$11,"D","N"),IF(AND(Setup!$B$9="Take from R&amp;R",OR(MOD(AF$7-(Setup!$B$6+$F33)+($D33+$E33)*1000,($D33+$E33))=$D33,MOD(AF$7-(Setup!$B$6+$F33)+($D33+$E33)*1000,($D33+$E33))=($D33+$E33)-1)),"T","R"))))</f>
      </c>
      <c r="AG33" s="24">
        <f>IF($A33="","",IF(AND(Setup!$B$9="Mark as travel",OR(MOD(AG$7-(Setup!$B$6+$F33)+($D33+$E33)*1000,($D33+$E33))=0,MOD(AG$7-(Setup!$B$6+$F33)+($D33+$E33)*1000,($D33+$E33))=$D33-1)),"T",IF(MOD(AG$7-(Setup!$B$6+$F33)+($D33+$E33)*1000,($D33+$E33))&lt;$D33,IF(MOD(AG$7-(Setup!$B$6+$F33)+($D33+$E33)*1000,($D33+$E33))&lt;Setup!$B$11,"D","N"),IF(AND(Setup!$B$9="Take from R&amp;R",OR(MOD(AG$7-(Setup!$B$6+$F33)+($D33+$E33)*1000,($D33+$E33))=$D33,MOD(AG$7-(Setup!$B$6+$F33)+($D33+$E33)*1000,($D33+$E33))=($D33+$E33)-1)),"T","R"))))</f>
      </c>
      <c r="AH33" s="24">
        <f>IF($A33="","",IF(AND(Setup!$B$9="Mark as travel",OR(MOD(AH$7-(Setup!$B$6+$F33)+($D33+$E33)*1000,($D33+$E33))=0,MOD(AH$7-(Setup!$B$6+$F33)+($D33+$E33)*1000,($D33+$E33))=$D33-1)),"T",IF(MOD(AH$7-(Setup!$B$6+$F33)+($D33+$E33)*1000,($D33+$E33))&lt;$D33,IF(MOD(AH$7-(Setup!$B$6+$F33)+($D33+$E33)*1000,($D33+$E33))&lt;Setup!$B$11,"D","N"),IF(AND(Setup!$B$9="Take from R&amp;R",OR(MOD(AH$7-(Setup!$B$6+$F33)+($D33+$E33)*1000,($D33+$E33))=$D33,MOD(AH$7-(Setup!$B$6+$F33)+($D33+$E33)*1000,($D33+$E33))=($D33+$E33)-1)),"T","R"))))</f>
      </c>
      <c r="AI33" s="24">
        <f>IF($A33="","",IF(AND(Setup!$B$9="Mark as travel",OR(MOD(AI$7-(Setup!$B$6+$F33)+($D33+$E33)*1000,($D33+$E33))=0,MOD(AI$7-(Setup!$B$6+$F33)+($D33+$E33)*1000,($D33+$E33))=$D33-1)),"T",IF(MOD(AI$7-(Setup!$B$6+$F33)+($D33+$E33)*1000,($D33+$E33))&lt;$D33,IF(MOD(AI$7-(Setup!$B$6+$F33)+($D33+$E33)*1000,($D33+$E33))&lt;Setup!$B$11,"D","N"),IF(AND(Setup!$B$9="Take from R&amp;R",OR(MOD(AI$7-(Setup!$B$6+$F33)+($D33+$E33)*1000,($D33+$E33))=$D33,MOD(AI$7-(Setup!$B$6+$F33)+($D33+$E33)*1000,($D33+$E33))=($D33+$E33)-1)),"T","R"))))</f>
      </c>
      <c r="AJ33" s="24">
        <f>IF($A33="","",IF(AND(Setup!$B$9="Mark as travel",OR(MOD(AJ$7-(Setup!$B$6+$F33)+($D33+$E33)*1000,($D33+$E33))=0,MOD(AJ$7-(Setup!$B$6+$F33)+($D33+$E33)*1000,($D33+$E33))=$D33-1)),"T",IF(MOD(AJ$7-(Setup!$B$6+$F33)+($D33+$E33)*1000,($D33+$E33))&lt;$D33,IF(MOD(AJ$7-(Setup!$B$6+$F33)+($D33+$E33)*1000,($D33+$E33))&lt;Setup!$B$11,"D","N"),IF(AND(Setup!$B$9="Take from R&amp;R",OR(MOD(AJ$7-(Setup!$B$6+$F33)+($D33+$E33)*1000,($D33+$E33))=$D33,MOD(AJ$7-(Setup!$B$6+$F33)+($D33+$E33)*1000,($D33+$E33))=($D33+$E33)-1)),"T","R"))))</f>
      </c>
      <c r="AK33" s="24">
        <f>IF($A33="","",IF(AND(Setup!$B$9="Mark as travel",OR(MOD(AK$7-(Setup!$B$6+$F33)+($D33+$E33)*1000,($D33+$E33))=0,MOD(AK$7-(Setup!$B$6+$F33)+($D33+$E33)*1000,($D33+$E33))=$D33-1)),"T",IF(MOD(AK$7-(Setup!$B$6+$F33)+($D33+$E33)*1000,($D33+$E33))&lt;$D33,IF(MOD(AK$7-(Setup!$B$6+$F33)+($D33+$E33)*1000,($D33+$E33))&lt;Setup!$B$11,"D","N"),IF(AND(Setup!$B$9="Take from R&amp;R",OR(MOD(AK$7-(Setup!$B$6+$F33)+($D33+$E33)*1000,($D33+$E33))=$D33,MOD(AK$7-(Setup!$B$6+$F33)+($D33+$E33)*1000,($D33+$E33))=($D33+$E33)-1)),"T","R"))))</f>
      </c>
      <c r="AL33" s="24">
        <f>IF($A33="","",IF(AND(Setup!$B$9="Mark as travel",OR(MOD(AL$7-(Setup!$B$6+$F33)+($D33+$E33)*1000,($D33+$E33))=0,MOD(AL$7-(Setup!$B$6+$F33)+($D33+$E33)*1000,($D33+$E33))=$D33-1)),"T",IF(MOD(AL$7-(Setup!$B$6+$F33)+($D33+$E33)*1000,($D33+$E33))&lt;$D33,IF(MOD(AL$7-(Setup!$B$6+$F33)+($D33+$E33)*1000,($D33+$E33))&lt;Setup!$B$11,"D","N"),IF(AND(Setup!$B$9="Take from R&amp;R",OR(MOD(AL$7-(Setup!$B$6+$F33)+($D33+$E33)*1000,($D33+$E33))=$D33,MOD(AL$7-(Setup!$B$6+$F33)+($D33+$E33)*1000,($D33+$E33))=($D33+$E33)-1)),"T","R"))))</f>
      </c>
      <c r="AM33" s="24">
        <f>IF($A33="","",IF(AND(Setup!$B$9="Mark as travel",OR(MOD(AM$7-(Setup!$B$6+$F33)+($D33+$E33)*1000,($D33+$E33))=0,MOD(AM$7-(Setup!$B$6+$F33)+($D33+$E33)*1000,($D33+$E33))=$D33-1)),"T",IF(MOD(AM$7-(Setup!$B$6+$F33)+($D33+$E33)*1000,($D33+$E33))&lt;$D33,IF(MOD(AM$7-(Setup!$B$6+$F33)+($D33+$E33)*1000,($D33+$E33))&lt;Setup!$B$11,"D","N"),IF(AND(Setup!$B$9="Take from R&amp;R",OR(MOD(AM$7-(Setup!$B$6+$F33)+($D33+$E33)*1000,($D33+$E33))=$D33,MOD(AM$7-(Setup!$B$6+$F33)+($D33+$E33)*1000,($D33+$E33))=($D33+$E33)-1)),"T","R"))))</f>
      </c>
      <c r="AN33" s="24">
        <f>IF($A33="","",IF(AND(Setup!$B$9="Mark as travel",OR(MOD(AN$7-(Setup!$B$6+$F33)+($D33+$E33)*1000,($D33+$E33))=0,MOD(AN$7-(Setup!$B$6+$F33)+($D33+$E33)*1000,($D33+$E33))=$D33-1)),"T",IF(MOD(AN$7-(Setup!$B$6+$F33)+($D33+$E33)*1000,($D33+$E33))&lt;$D33,IF(MOD(AN$7-(Setup!$B$6+$F33)+($D33+$E33)*1000,($D33+$E33))&lt;Setup!$B$11,"D","N"),IF(AND(Setup!$B$9="Take from R&amp;R",OR(MOD(AN$7-(Setup!$B$6+$F33)+($D33+$E33)*1000,($D33+$E33))=$D33,MOD(AN$7-(Setup!$B$6+$F33)+($D33+$E33)*1000,($D33+$E33))=($D33+$E33)-1)),"T","R"))))</f>
      </c>
      <c r="AO33" s="24">
        <f>IF($A33="","",IF(AND(Setup!$B$9="Mark as travel",OR(MOD(AO$7-(Setup!$B$6+$F33)+($D33+$E33)*1000,($D33+$E33))=0,MOD(AO$7-(Setup!$B$6+$F33)+($D33+$E33)*1000,($D33+$E33))=$D33-1)),"T",IF(MOD(AO$7-(Setup!$B$6+$F33)+($D33+$E33)*1000,($D33+$E33))&lt;$D33,IF(MOD(AO$7-(Setup!$B$6+$F33)+($D33+$E33)*1000,($D33+$E33))&lt;Setup!$B$11,"D","N"),IF(AND(Setup!$B$9="Take from R&amp;R",OR(MOD(AO$7-(Setup!$B$6+$F33)+($D33+$E33)*1000,($D33+$E33))=$D33,MOD(AO$7-(Setup!$B$6+$F33)+($D33+$E33)*1000,($D33+$E33))=($D33+$E33)-1)),"T","R"))))</f>
      </c>
      <c r="AP33" s="24">
        <f>IF($A33="","",IF(AND(Setup!$B$9="Mark as travel",OR(MOD(AP$7-(Setup!$B$6+$F33)+($D33+$E33)*1000,($D33+$E33))=0,MOD(AP$7-(Setup!$B$6+$F33)+($D33+$E33)*1000,($D33+$E33))=$D33-1)),"T",IF(MOD(AP$7-(Setup!$B$6+$F33)+($D33+$E33)*1000,($D33+$E33))&lt;$D33,IF(MOD(AP$7-(Setup!$B$6+$F33)+($D33+$E33)*1000,($D33+$E33))&lt;Setup!$B$11,"D","N"),IF(AND(Setup!$B$9="Take from R&amp;R",OR(MOD(AP$7-(Setup!$B$6+$F33)+($D33+$E33)*1000,($D33+$E33))=$D33,MOD(AP$7-(Setup!$B$6+$F33)+($D33+$E33)*1000,($D33+$E33))=($D33+$E33)-1)),"T","R"))))</f>
      </c>
      <c r="AQ33" s="24">
        <f>IF($A33="","",IF(AND(Setup!$B$9="Mark as travel",OR(MOD(AQ$7-(Setup!$B$6+$F33)+($D33+$E33)*1000,($D33+$E33))=0,MOD(AQ$7-(Setup!$B$6+$F33)+($D33+$E33)*1000,($D33+$E33))=$D33-1)),"T",IF(MOD(AQ$7-(Setup!$B$6+$F33)+($D33+$E33)*1000,($D33+$E33))&lt;$D33,IF(MOD(AQ$7-(Setup!$B$6+$F33)+($D33+$E33)*1000,($D33+$E33))&lt;Setup!$B$11,"D","N"),IF(AND(Setup!$B$9="Take from R&amp;R",OR(MOD(AQ$7-(Setup!$B$6+$F33)+($D33+$E33)*1000,($D33+$E33))=$D33,MOD(AQ$7-(Setup!$B$6+$F33)+($D33+$E33)*1000,($D33+$E33))=($D33+$E33)-1)),"T","R"))))</f>
      </c>
      <c r="AR33" s="24">
        <f>IF($A33="","",IF(AND(Setup!$B$9="Mark as travel",OR(MOD(AR$7-(Setup!$B$6+$F33)+($D33+$E33)*1000,($D33+$E33))=0,MOD(AR$7-(Setup!$B$6+$F33)+($D33+$E33)*1000,($D33+$E33))=$D33-1)),"T",IF(MOD(AR$7-(Setup!$B$6+$F33)+($D33+$E33)*1000,($D33+$E33))&lt;$D33,IF(MOD(AR$7-(Setup!$B$6+$F33)+($D33+$E33)*1000,($D33+$E33))&lt;Setup!$B$11,"D","N"),IF(AND(Setup!$B$9="Take from R&amp;R",OR(MOD(AR$7-(Setup!$B$6+$F33)+($D33+$E33)*1000,($D33+$E33))=$D33,MOD(AR$7-(Setup!$B$6+$F33)+($D33+$E33)*1000,($D33+$E33))=($D33+$E33)-1)),"T","R"))))</f>
      </c>
      <c r="AS33" s="24">
        <f>IF($A33="","",IF(AND(Setup!$B$9="Mark as travel",OR(MOD(AS$7-(Setup!$B$6+$F33)+($D33+$E33)*1000,($D33+$E33))=0,MOD(AS$7-(Setup!$B$6+$F33)+($D33+$E33)*1000,($D33+$E33))=$D33-1)),"T",IF(MOD(AS$7-(Setup!$B$6+$F33)+($D33+$E33)*1000,($D33+$E33))&lt;$D33,IF(MOD(AS$7-(Setup!$B$6+$F33)+($D33+$E33)*1000,($D33+$E33))&lt;Setup!$B$11,"D","N"),IF(AND(Setup!$B$9="Take from R&amp;R",OR(MOD(AS$7-(Setup!$B$6+$F33)+($D33+$E33)*1000,($D33+$E33))=$D33,MOD(AS$7-(Setup!$B$6+$F33)+($D33+$E33)*1000,($D33+$E33))=($D33+$E33)-1)),"T","R"))))</f>
      </c>
      <c r="AT33" s="24">
        <f>IF($A33="","",IF(AND(Setup!$B$9="Mark as travel",OR(MOD(AT$7-(Setup!$B$6+$F33)+($D33+$E33)*1000,($D33+$E33))=0,MOD(AT$7-(Setup!$B$6+$F33)+($D33+$E33)*1000,($D33+$E33))=$D33-1)),"T",IF(MOD(AT$7-(Setup!$B$6+$F33)+($D33+$E33)*1000,($D33+$E33))&lt;$D33,IF(MOD(AT$7-(Setup!$B$6+$F33)+($D33+$E33)*1000,($D33+$E33))&lt;Setup!$B$11,"D","N"),IF(AND(Setup!$B$9="Take from R&amp;R",OR(MOD(AT$7-(Setup!$B$6+$F33)+($D33+$E33)*1000,($D33+$E33))=$D33,MOD(AT$7-(Setup!$B$6+$F33)+($D33+$E33)*1000,($D33+$E33))=($D33+$E33)-1)),"T","R"))))</f>
      </c>
      <c r="AU33" s="24">
        <f>IF($A33="","",IF(AND(Setup!$B$9="Mark as travel",OR(MOD(AU$7-(Setup!$B$6+$F33)+($D33+$E33)*1000,($D33+$E33))=0,MOD(AU$7-(Setup!$B$6+$F33)+($D33+$E33)*1000,($D33+$E33))=$D33-1)),"T",IF(MOD(AU$7-(Setup!$B$6+$F33)+($D33+$E33)*1000,($D33+$E33))&lt;$D33,IF(MOD(AU$7-(Setup!$B$6+$F33)+($D33+$E33)*1000,($D33+$E33))&lt;Setup!$B$11,"D","N"),IF(AND(Setup!$B$9="Take from R&amp;R",OR(MOD(AU$7-(Setup!$B$6+$F33)+($D33+$E33)*1000,($D33+$E33))=$D33,MOD(AU$7-(Setup!$B$6+$F33)+($D33+$E33)*1000,($D33+$E33))=($D33+$E33)-1)),"T","R"))))</f>
      </c>
      <c r="AV33" s="24">
        <f>IF($A33="","",IF(AND(Setup!$B$9="Mark as travel",OR(MOD(AV$7-(Setup!$B$6+$F33)+($D33+$E33)*1000,($D33+$E33))=0,MOD(AV$7-(Setup!$B$6+$F33)+($D33+$E33)*1000,($D33+$E33))=$D33-1)),"T",IF(MOD(AV$7-(Setup!$B$6+$F33)+($D33+$E33)*1000,($D33+$E33))&lt;$D33,IF(MOD(AV$7-(Setup!$B$6+$F33)+($D33+$E33)*1000,($D33+$E33))&lt;Setup!$B$11,"D","N"),IF(AND(Setup!$B$9="Take from R&amp;R",OR(MOD(AV$7-(Setup!$B$6+$F33)+($D33+$E33)*1000,($D33+$E33))=$D33,MOD(AV$7-(Setup!$B$6+$F33)+($D33+$E33)*1000,($D33+$E33))=($D33+$E33)-1)),"T","R"))))</f>
      </c>
      <c r="AW33" s="24">
        <f>IF($A33="","",IF(AND(Setup!$B$9="Mark as travel",OR(MOD(AW$7-(Setup!$B$6+$F33)+($D33+$E33)*1000,($D33+$E33))=0,MOD(AW$7-(Setup!$B$6+$F33)+($D33+$E33)*1000,($D33+$E33))=$D33-1)),"T",IF(MOD(AW$7-(Setup!$B$6+$F33)+($D33+$E33)*1000,($D33+$E33))&lt;$D33,IF(MOD(AW$7-(Setup!$B$6+$F33)+($D33+$E33)*1000,($D33+$E33))&lt;Setup!$B$11,"D","N"),IF(AND(Setup!$B$9="Take from R&amp;R",OR(MOD(AW$7-(Setup!$B$6+$F33)+($D33+$E33)*1000,($D33+$E33))=$D33,MOD(AW$7-(Setup!$B$6+$F33)+($D33+$E33)*1000,($D33+$E33))=($D33+$E33)-1)),"T","R"))))</f>
      </c>
      <c r="AX33" s="24">
        <f>IF($A33="","",IF(AND(Setup!$B$9="Mark as travel",OR(MOD(AX$7-(Setup!$B$6+$F33)+($D33+$E33)*1000,($D33+$E33))=0,MOD(AX$7-(Setup!$B$6+$F33)+($D33+$E33)*1000,($D33+$E33))=$D33-1)),"T",IF(MOD(AX$7-(Setup!$B$6+$F33)+($D33+$E33)*1000,($D33+$E33))&lt;$D33,IF(MOD(AX$7-(Setup!$B$6+$F33)+($D33+$E33)*1000,($D33+$E33))&lt;Setup!$B$11,"D","N"),IF(AND(Setup!$B$9="Take from R&amp;R",OR(MOD(AX$7-(Setup!$B$6+$F33)+($D33+$E33)*1000,($D33+$E33))=$D33,MOD(AX$7-(Setup!$B$6+$F33)+($D33+$E33)*1000,($D33+$E33))=($D33+$E33)-1)),"T","R"))))</f>
      </c>
      <c r="AY33" s="24">
        <f>IF($A33="","",IF(AND(Setup!$B$9="Mark as travel",OR(MOD(AY$7-(Setup!$B$6+$F33)+($D33+$E33)*1000,($D33+$E33))=0,MOD(AY$7-(Setup!$B$6+$F33)+($D33+$E33)*1000,($D33+$E33))=$D33-1)),"T",IF(MOD(AY$7-(Setup!$B$6+$F33)+($D33+$E33)*1000,($D33+$E33))&lt;$D33,IF(MOD(AY$7-(Setup!$B$6+$F33)+($D33+$E33)*1000,($D33+$E33))&lt;Setup!$B$11,"D","N"),IF(AND(Setup!$B$9="Take from R&amp;R",OR(MOD(AY$7-(Setup!$B$6+$F33)+($D33+$E33)*1000,($D33+$E33))=$D33,MOD(AY$7-(Setup!$B$6+$F33)+($D33+$E33)*1000,($D33+$E33))=($D33+$E33)-1)),"T","R"))))</f>
      </c>
      <c r="AZ33" s="24">
        <f>IF($A33="","",IF(AND(Setup!$B$9="Mark as travel",OR(MOD(AZ$7-(Setup!$B$6+$F33)+($D33+$E33)*1000,($D33+$E33))=0,MOD(AZ$7-(Setup!$B$6+$F33)+($D33+$E33)*1000,($D33+$E33))=$D33-1)),"T",IF(MOD(AZ$7-(Setup!$B$6+$F33)+($D33+$E33)*1000,($D33+$E33))&lt;$D33,IF(MOD(AZ$7-(Setup!$B$6+$F33)+($D33+$E33)*1000,($D33+$E33))&lt;Setup!$B$11,"D","N"),IF(AND(Setup!$B$9="Take from R&amp;R",OR(MOD(AZ$7-(Setup!$B$6+$F33)+($D33+$E33)*1000,($D33+$E33))=$D33,MOD(AZ$7-(Setup!$B$6+$F33)+($D33+$E33)*1000,($D33+$E33))=($D33+$E33)-1)),"T","R"))))</f>
      </c>
      <c r="BA33" s="24">
        <f>IF($A33="","",IF(AND(Setup!$B$9="Mark as travel",OR(MOD(BA$7-(Setup!$B$6+$F33)+($D33+$E33)*1000,($D33+$E33))=0,MOD(BA$7-(Setup!$B$6+$F33)+($D33+$E33)*1000,($D33+$E33))=$D33-1)),"T",IF(MOD(BA$7-(Setup!$B$6+$F33)+($D33+$E33)*1000,($D33+$E33))&lt;$D33,IF(MOD(BA$7-(Setup!$B$6+$F33)+($D33+$E33)*1000,($D33+$E33))&lt;Setup!$B$11,"D","N"),IF(AND(Setup!$B$9="Take from R&amp;R",OR(MOD(BA$7-(Setup!$B$6+$F33)+($D33+$E33)*1000,($D33+$E33))=$D33,MOD(BA$7-(Setup!$B$6+$F33)+($D33+$E33)*1000,($D33+$E33))=($D33+$E33)-1)),"T","R"))))</f>
      </c>
      <c r="BB33" s="24">
        <f>IF($A33="","",IF(AND(Setup!$B$9="Mark as travel",OR(MOD(BB$7-(Setup!$B$6+$F33)+($D33+$E33)*1000,($D33+$E33))=0,MOD(BB$7-(Setup!$B$6+$F33)+($D33+$E33)*1000,($D33+$E33))=$D33-1)),"T",IF(MOD(BB$7-(Setup!$B$6+$F33)+($D33+$E33)*1000,($D33+$E33))&lt;$D33,IF(MOD(BB$7-(Setup!$B$6+$F33)+($D33+$E33)*1000,($D33+$E33))&lt;Setup!$B$11,"D","N"),IF(AND(Setup!$B$9="Take from R&amp;R",OR(MOD(BB$7-(Setup!$B$6+$F33)+($D33+$E33)*1000,($D33+$E33))=$D33,MOD(BB$7-(Setup!$B$6+$F33)+($D33+$E33)*1000,($D33+$E33))=($D33+$E33)-1)),"T","R"))))</f>
      </c>
      <c r="BC33" s="24">
        <f>IF($A33="","",IF(AND(Setup!$B$9="Mark as travel",OR(MOD(BC$7-(Setup!$B$6+$F33)+($D33+$E33)*1000,($D33+$E33))=0,MOD(BC$7-(Setup!$B$6+$F33)+($D33+$E33)*1000,($D33+$E33))=$D33-1)),"T",IF(MOD(BC$7-(Setup!$B$6+$F33)+($D33+$E33)*1000,($D33+$E33))&lt;$D33,IF(MOD(BC$7-(Setup!$B$6+$F33)+($D33+$E33)*1000,($D33+$E33))&lt;Setup!$B$11,"D","N"),IF(AND(Setup!$B$9="Take from R&amp;R",OR(MOD(BC$7-(Setup!$B$6+$F33)+($D33+$E33)*1000,($D33+$E33))=$D33,MOD(BC$7-(Setup!$B$6+$F33)+($D33+$E33)*1000,($D33+$E33))=($D33+$E33)-1)),"T","R"))))</f>
      </c>
      <c r="BD33" s="24">
        <f>IF($A33="","",IF(AND(Setup!$B$9="Mark as travel",OR(MOD(BD$7-(Setup!$B$6+$F33)+($D33+$E33)*1000,($D33+$E33))=0,MOD(BD$7-(Setup!$B$6+$F33)+($D33+$E33)*1000,($D33+$E33))=$D33-1)),"T",IF(MOD(BD$7-(Setup!$B$6+$F33)+($D33+$E33)*1000,($D33+$E33))&lt;$D33,IF(MOD(BD$7-(Setup!$B$6+$F33)+($D33+$E33)*1000,($D33+$E33))&lt;Setup!$B$11,"D","N"),IF(AND(Setup!$B$9="Take from R&amp;R",OR(MOD(BD$7-(Setup!$B$6+$F33)+($D33+$E33)*1000,($D33+$E33))=$D33,MOD(BD$7-(Setup!$B$6+$F33)+($D33+$E33)*1000,($D33+$E33))=($D33+$E33)-1)),"T","R"))))</f>
      </c>
      <c r="BE33" s="24">
        <f>IF($A33="","",IF(AND(Setup!$B$9="Mark as travel",OR(MOD(BE$7-(Setup!$B$6+$F33)+($D33+$E33)*1000,($D33+$E33))=0,MOD(BE$7-(Setup!$B$6+$F33)+($D33+$E33)*1000,($D33+$E33))=$D33-1)),"T",IF(MOD(BE$7-(Setup!$B$6+$F33)+($D33+$E33)*1000,($D33+$E33))&lt;$D33,IF(MOD(BE$7-(Setup!$B$6+$F33)+($D33+$E33)*1000,($D33+$E33))&lt;Setup!$B$11,"D","N"),IF(AND(Setup!$B$9="Take from R&amp;R",OR(MOD(BE$7-(Setup!$B$6+$F33)+($D33+$E33)*1000,($D33+$E33))=$D33,MOD(BE$7-(Setup!$B$6+$F33)+($D33+$E33)*1000,($D33+$E33))=($D33+$E33)-1)),"T","R"))))</f>
      </c>
      <c r="BF33" s="24">
        <f>IF($A33="","",IF(AND(Setup!$B$9="Mark as travel",OR(MOD(BF$7-(Setup!$B$6+$F33)+($D33+$E33)*1000,($D33+$E33))=0,MOD(BF$7-(Setup!$B$6+$F33)+($D33+$E33)*1000,($D33+$E33))=$D33-1)),"T",IF(MOD(BF$7-(Setup!$B$6+$F33)+($D33+$E33)*1000,($D33+$E33))&lt;$D33,IF(MOD(BF$7-(Setup!$B$6+$F33)+($D33+$E33)*1000,($D33+$E33))&lt;Setup!$B$11,"D","N"),IF(AND(Setup!$B$9="Take from R&amp;R",OR(MOD(BF$7-(Setup!$B$6+$F33)+($D33+$E33)*1000,($D33+$E33))=$D33,MOD(BF$7-(Setup!$B$6+$F33)+($D33+$E33)*1000,($D33+$E33))=($D33+$E33)-1)),"T","R"))))</f>
      </c>
      <c r="BG33" s="24">
        <f>IF($A33="","",IF(AND(Setup!$B$9="Mark as travel",OR(MOD(BG$7-(Setup!$B$6+$F33)+($D33+$E33)*1000,($D33+$E33))=0,MOD(BG$7-(Setup!$B$6+$F33)+($D33+$E33)*1000,($D33+$E33))=$D33-1)),"T",IF(MOD(BG$7-(Setup!$B$6+$F33)+($D33+$E33)*1000,($D33+$E33))&lt;$D33,IF(MOD(BG$7-(Setup!$B$6+$F33)+($D33+$E33)*1000,($D33+$E33))&lt;Setup!$B$11,"D","N"),IF(AND(Setup!$B$9="Take from R&amp;R",OR(MOD(BG$7-(Setup!$B$6+$F33)+($D33+$E33)*1000,($D33+$E33))=$D33,MOD(BG$7-(Setup!$B$6+$F33)+($D33+$E33)*1000,($D33+$E33))=($D33+$E33)-1)),"T","R"))))</f>
      </c>
      <c r="BH33" s="24">
        <f>IF($A33="","",IF(AND(Setup!$B$9="Mark as travel",OR(MOD(BH$7-(Setup!$B$6+$F33)+($D33+$E33)*1000,($D33+$E33))=0,MOD(BH$7-(Setup!$B$6+$F33)+($D33+$E33)*1000,($D33+$E33))=$D33-1)),"T",IF(MOD(BH$7-(Setup!$B$6+$F33)+($D33+$E33)*1000,($D33+$E33))&lt;$D33,IF(MOD(BH$7-(Setup!$B$6+$F33)+($D33+$E33)*1000,($D33+$E33))&lt;Setup!$B$11,"D","N"),IF(AND(Setup!$B$9="Take from R&amp;R",OR(MOD(BH$7-(Setup!$B$6+$F33)+($D33+$E33)*1000,($D33+$E33))=$D33,MOD(BH$7-(Setup!$B$6+$F33)+($D33+$E33)*1000,($D33+$E33))=($D33+$E33)-1)),"T","R"))))</f>
      </c>
      <c r="BI33" s="24">
        <f>IF($A33="","",IF(AND(Setup!$B$9="Mark as travel",OR(MOD(BI$7-(Setup!$B$6+$F33)+($D33+$E33)*1000,($D33+$E33))=0,MOD(BI$7-(Setup!$B$6+$F33)+($D33+$E33)*1000,($D33+$E33))=$D33-1)),"T",IF(MOD(BI$7-(Setup!$B$6+$F33)+($D33+$E33)*1000,($D33+$E33))&lt;$D33,IF(MOD(BI$7-(Setup!$B$6+$F33)+($D33+$E33)*1000,($D33+$E33))&lt;Setup!$B$11,"D","N"),IF(AND(Setup!$B$9="Take from R&amp;R",OR(MOD(BI$7-(Setup!$B$6+$F33)+($D33+$E33)*1000,($D33+$E33))=$D33,MOD(BI$7-(Setup!$B$6+$F33)+($D33+$E33)*1000,($D33+$E33))=($D33+$E33)-1)),"T","R"))))</f>
      </c>
      <c r="BJ33" s="24">
        <f>IF($A33="","",IF(AND(Setup!$B$9="Mark as travel",OR(MOD(BJ$7-(Setup!$B$6+$F33)+($D33+$E33)*1000,($D33+$E33))=0,MOD(BJ$7-(Setup!$B$6+$F33)+($D33+$E33)*1000,($D33+$E33))=$D33-1)),"T",IF(MOD(BJ$7-(Setup!$B$6+$F33)+($D33+$E33)*1000,($D33+$E33))&lt;$D33,IF(MOD(BJ$7-(Setup!$B$6+$F33)+($D33+$E33)*1000,($D33+$E33))&lt;Setup!$B$11,"D","N"),IF(AND(Setup!$B$9="Take from R&amp;R",OR(MOD(BJ$7-(Setup!$B$6+$F33)+($D33+$E33)*1000,($D33+$E33))=$D33,MOD(BJ$7-(Setup!$B$6+$F33)+($D33+$E33)*1000,($D33+$E33))=($D33+$E33)-1)),"T","R"))))</f>
      </c>
    </row>
    <row r="34" spans="1:62" x14ac:dyDescent="0.25">
      <c r="A34" s="31"/>
      <c r="B34" s="31"/>
      <c r="C34" s="31"/>
      <c r="D34" s="14">
        <f>IF($A34="","",IF(OR($C34="",$C34="Same as Setup"),Setup!$B$15,INDEX(Setup!$B$21:$B$29,MATCH($C34,Setup!$A$21:$A$29,0))))</f>
      </c>
      <c r="E34" s="14">
        <f>IF($A34="","",IF(OR($C34="",$C34="Same as Setup"),Setup!$B$16,INDEX(Setup!$C$21:$C$29,MATCH($C34,Setup!$A$21:$A$29,0))))</f>
      </c>
      <c r="F34" s="5"/>
      <c r="G34" s="24">
        <f>IF($A34="","",IF(AND(Setup!$B$9="Mark as travel",OR(MOD(G$7-(Setup!$B$6+$F34)+($D34+$E34)*1000,($D34+$E34))=0,MOD(G$7-(Setup!$B$6+$F34)+($D34+$E34)*1000,($D34+$E34))=$D34-1)),"T",IF(MOD(G$7-(Setup!$B$6+$F34)+($D34+$E34)*1000,($D34+$E34))&lt;$D34,IF(MOD(G$7-(Setup!$B$6+$F34)+($D34+$E34)*1000,($D34+$E34))&lt;Setup!$B$11,"D","N"),IF(AND(Setup!$B$9="Take from R&amp;R",OR(MOD(G$7-(Setup!$B$6+$F34)+($D34+$E34)*1000,($D34+$E34))=$D34,MOD(G$7-(Setup!$B$6+$F34)+($D34+$E34)*1000,($D34+$E34))=($D34+$E34)-1)),"T","R"))))</f>
      </c>
      <c r="H34" s="24">
        <f>IF($A34="","",IF(AND(Setup!$B$9="Mark as travel",OR(MOD(H$7-(Setup!$B$6+$F34)+($D34+$E34)*1000,($D34+$E34))=0,MOD(H$7-(Setup!$B$6+$F34)+($D34+$E34)*1000,($D34+$E34))=$D34-1)),"T",IF(MOD(H$7-(Setup!$B$6+$F34)+($D34+$E34)*1000,($D34+$E34))&lt;$D34,IF(MOD(H$7-(Setup!$B$6+$F34)+($D34+$E34)*1000,($D34+$E34))&lt;Setup!$B$11,"D","N"),IF(AND(Setup!$B$9="Take from R&amp;R",OR(MOD(H$7-(Setup!$B$6+$F34)+($D34+$E34)*1000,($D34+$E34))=$D34,MOD(H$7-(Setup!$B$6+$F34)+($D34+$E34)*1000,($D34+$E34))=($D34+$E34)-1)),"T","R"))))</f>
      </c>
      <c r="I34" s="24">
        <f>IF($A34="","",IF(AND(Setup!$B$9="Mark as travel",OR(MOD(I$7-(Setup!$B$6+$F34)+($D34+$E34)*1000,($D34+$E34))=0,MOD(I$7-(Setup!$B$6+$F34)+($D34+$E34)*1000,($D34+$E34))=$D34-1)),"T",IF(MOD(I$7-(Setup!$B$6+$F34)+($D34+$E34)*1000,($D34+$E34))&lt;$D34,IF(MOD(I$7-(Setup!$B$6+$F34)+($D34+$E34)*1000,($D34+$E34))&lt;Setup!$B$11,"D","N"),IF(AND(Setup!$B$9="Take from R&amp;R",OR(MOD(I$7-(Setup!$B$6+$F34)+($D34+$E34)*1000,($D34+$E34))=$D34,MOD(I$7-(Setup!$B$6+$F34)+($D34+$E34)*1000,($D34+$E34))=($D34+$E34)-1)),"T","R"))))</f>
      </c>
      <c r="J34" s="24">
        <f>IF($A34="","",IF(AND(Setup!$B$9="Mark as travel",OR(MOD(J$7-(Setup!$B$6+$F34)+($D34+$E34)*1000,($D34+$E34))=0,MOD(J$7-(Setup!$B$6+$F34)+($D34+$E34)*1000,($D34+$E34))=$D34-1)),"T",IF(MOD(J$7-(Setup!$B$6+$F34)+($D34+$E34)*1000,($D34+$E34))&lt;$D34,IF(MOD(J$7-(Setup!$B$6+$F34)+($D34+$E34)*1000,($D34+$E34))&lt;Setup!$B$11,"D","N"),IF(AND(Setup!$B$9="Take from R&amp;R",OR(MOD(J$7-(Setup!$B$6+$F34)+($D34+$E34)*1000,($D34+$E34))=$D34,MOD(J$7-(Setup!$B$6+$F34)+($D34+$E34)*1000,($D34+$E34))=($D34+$E34)-1)),"T","R"))))</f>
      </c>
      <c r="K34" s="24">
        <f>IF($A34="","",IF(AND(Setup!$B$9="Mark as travel",OR(MOD(K$7-(Setup!$B$6+$F34)+($D34+$E34)*1000,($D34+$E34))=0,MOD(K$7-(Setup!$B$6+$F34)+($D34+$E34)*1000,($D34+$E34))=$D34-1)),"T",IF(MOD(K$7-(Setup!$B$6+$F34)+($D34+$E34)*1000,($D34+$E34))&lt;$D34,IF(MOD(K$7-(Setup!$B$6+$F34)+($D34+$E34)*1000,($D34+$E34))&lt;Setup!$B$11,"D","N"),IF(AND(Setup!$B$9="Take from R&amp;R",OR(MOD(K$7-(Setup!$B$6+$F34)+($D34+$E34)*1000,($D34+$E34))=$D34,MOD(K$7-(Setup!$B$6+$F34)+($D34+$E34)*1000,($D34+$E34))=($D34+$E34)-1)),"T","R"))))</f>
      </c>
      <c r="L34" s="24">
        <f>IF($A34="","",IF(AND(Setup!$B$9="Mark as travel",OR(MOD(L$7-(Setup!$B$6+$F34)+($D34+$E34)*1000,($D34+$E34))=0,MOD(L$7-(Setup!$B$6+$F34)+($D34+$E34)*1000,($D34+$E34))=$D34-1)),"T",IF(MOD(L$7-(Setup!$B$6+$F34)+($D34+$E34)*1000,($D34+$E34))&lt;$D34,IF(MOD(L$7-(Setup!$B$6+$F34)+($D34+$E34)*1000,($D34+$E34))&lt;Setup!$B$11,"D","N"),IF(AND(Setup!$B$9="Take from R&amp;R",OR(MOD(L$7-(Setup!$B$6+$F34)+($D34+$E34)*1000,($D34+$E34))=$D34,MOD(L$7-(Setup!$B$6+$F34)+($D34+$E34)*1000,($D34+$E34))=($D34+$E34)-1)),"T","R"))))</f>
      </c>
      <c r="M34" s="24">
        <f>IF($A34="","",IF(AND(Setup!$B$9="Mark as travel",OR(MOD(M$7-(Setup!$B$6+$F34)+($D34+$E34)*1000,($D34+$E34))=0,MOD(M$7-(Setup!$B$6+$F34)+($D34+$E34)*1000,($D34+$E34))=$D34-1)),"T",IF(MOD(M$7-(Setup!$B$6+$F34)+($D34+$E34)*1000,($D34+$E34))&lt;$D34,IF(MOD(M$7-(Setup!$B$6+$F34)+($D34+$E34)*1000,($D34+$E34))&lt;Setup!$B$11,"D","N"),IF(AND(Setup!$B$9="Take from R&amp;R",OR(MOD(M$7-(Setup!$B$6+$F34)+($D34+$E34)*1000,($D34+$E34))=$D34,MOD(M$7-(Setup!$B$6+$F34)+($D34+$E34)*1000,($D34+$E34))=($D34+$E34)-1)),"T","R"))))</f>
      </c>
      <c r="N34" s="24">
        <f>IF($A34="","",IF(AND(Setup!$B$9="Mark as travel",OR(MOD(N$7-(Setup!$B$6+$F34)+($D34+$E34)*1000,($D34+$E34))=0,MOD(N$7-(Setup!$B$6+$F34)+($D34+$E34)*1000,($D34+$E34))=$D34-1)),"T",IF(MOD(N$7-(Setup!$B$6+$F34)+($D34+$E34)*1000,($D34+$E34))&lt;$D34,IF(MOD(N$7-(Setup!$B$6+$F34)+($D34+$E34)*1000,($D34+$E34))&lt;Setup!$B$11,"D","N"),IF(AND(Setup!$B$9="Take from R&amp;R",OR(MOD(N$7-(Setup!$B$6+$F34)+($D34+$E34)*1000,($D34+$E34))=$D34,MOD(N$7-(Setup!$B$6+$F34)+($D34+$E34)*1000,($D34+$E34))=($D34+$E34)-1)),"T","R"))))</f>
      </c>
      <c r="O34" s="24">
        <f>IF($A34="","",IF(AND(Setup!$B$9="Mark as travel",OR(MOD(O$7-(Setup!$B$6+$F34)+($D34+$E34)*1000,($D34+$E34))=0,MOD(O$7-(Setup!$B$6+$F34)+($D34+$E34)*1000,($D34+$E34))=$D34-1)),"T",IF(MOD(O$7-(Setup!$B$6+$F34)+($D34+$E34)*1000,($D34+$E34))&lt;$D34,IF(MOD(O$7-(Setup!$B$6+$F34)+($D34+$E34)*1000,($D34+$E34))&lt;Setup!$B$11,"D","N"),IF(AND(Setup!$B$9="Take from R&amp;R",OR(MOD(O$7-(Setup!$B$6+$F34)+($D34+$E34)*1000,($D34+$E34))=$D34,MOD(O$7-(Setup!$B$6+$F34)+($D34+$E34)*1000,($D34+$E34))=($D34+$E34)-1)),"T","R"))))</f>
      </c>
      <c r="P34" s="24">
        <f>IF($A34="","",IF(AND(Setup!$B$9="Mark as travel",OR(MOD(P$7-(Setup!$B$6+$F34)+($D34+$E34)*1000,($D34+$E34))=0,MOD(P$7-(Setup!$B$6+$F34)+($D34+$E34)*1000,($D34+$E34))=$D34-1)),"T",IF(MOD(P$7-(Setup!$B$6+$F34)+($D34+$E34)*1000,($D34+$E34))&lt;$D34,IF(MOD(P$7-(Setup!$B$6+$F34)+($D34+$E34)*1000,($D34+$E34))&lt;Setup!$B$11,"D","N"),IF(AND(Setup!$B$9="Take from R&amp;R",OR(MOD(P$7-(Setup!$B$6+$F34)+($D34+$E34)*1000,($D34+$E34))=$D34,MOD(P$7-(Setup!$B$6+$F34)+($D34+$E34)*1000,($D34+$E34))=($D34+$E34)-1)),"T","R"))))</f>
      </c>
      <c r="Q34" s="24">
        <f>IF($A34="","",IF(AND(Setup!$B$9="Mark as travel",OR(MOD(Q$7-(Setup!$B$6+$F34)+($D34+$E34)*1000,($D34+$E34))=0,MOD(Q$7-(Setup!$B$6+$F34)+($D34+$E34)*1000,($D34+$E34))=$D34-1)),"T",IF(MOD(Q$7-(Setup!$B$6+$F34)+($D34+$E34)*1000,($D34+$E34))&lt;$D34,IF(MOD(Q$7-(Setup!$B$6+$F34)+($D34+$E34)*1000,($D34+$E34))&lt;Setup!$B$11,"D","N"),IF(AND(Setup!$B$9="Take from R&amp;R",OR(MOD(Q$7-(Setup!$B$6+$F34)+($D34+$E34)*1000,($D34+$E34))=$D34,MOD(Q$7-(Setup!$B$6+$F34)+($D34+$E34)*1000,($D34+$E34))=($D34+$E34)-1)),"T","R"))))</f>
      </c>
      <c r="R34" s="24">
        <f>IF($A34="","",IF(AND(Setup!$B$9="Mark as travel",OR(MOD(R$7-(Setup!$B$6+$F34)+($D34+$E34)*1000,($D34+$E34))=0,MOD(R$7-(Setup!$B$6+$F34)+($D34+$E34)*1000,($D34+$E34))=$D34-1)),"T",IF(MOD(R$7-(Setup!$B$6+$F34)+($D34+$E34)*1000,($D34+$E34))&lt;$D34,IF(MOD(R$7-(Setup!$B$6+$F34)+($D34+$E34)*1000,($D34+$E34))&lt;Setup!$B$11,"D","N"),IF(AND(Setup!$B$9="Take from R&amp;R",OR(MOD(R$7-(Setup!$B$6+$F34)+($D34+$E34)*1000,($D34+$E34))=$D34,MOD(R$7-(Setup!$B$6+$F34)+($D34+$E34)*1000,($D34+$E34))=($D34+$E34)-1)),"T","R"))))</f>
      </c>
      <c r="S34" s="24">
        <f>IF($A34="","",IF(AND(Setup!$B$9="Mark as travel",OR(MOD(S$7-(Setup!$B$6+$F34)+($D34+$E34)*1000,($D34+$E34))=0,MOD(S$7-(Setup!$B$6+$F34)+($D34+$E34)*1000,($D34+$E34))=$D34-1)),"T",IF(MOD(S$7-(Setup!$B$6+$F34)+($D34+$E34)*1000,($D34+$E34))&lt;$D34,IF(MOD(S$7-(Setup!$B$6+$F34)+($D34+$E34)*1000,($D34+$E34))&lt;Setup!$B$11,"D","N"),IF(AND(Setup!$B$9="Take from R&amp;R",OR(MOD(S$7-(Setup!$B$6+$F34)+($D34+$E34)*1000,($D34+$E34))=$D34,MOD(S$7-(Setup!$B$6+$F34)+($D34+$E34)*1000,($D34+$E34))=($D34+$E34)-1)),"T","R"))))</f>
      </c>
      <c r="T34" s="24">
        <f>IF($A34="","",IF(AND(Setup!$B$9="Mark as travel",OR(MOD(T$7-(Setup!$B$6+$F34)+($D34+$E34)*1000,($D34+$E34))=0,MOD(T$7-(Setup!$B$6+$F34)+($D34+$E34)*1000,($D34+$E34))=$D34-1)),"T",IF(MOD(T$7-(Setup!$B$6+$F34)+($D34+$E34)*1000,($D34+$E34))&lt;$D34,IF(MOD(T$7-(Setup!$B$6+$F34)+($D34+$E34)*1000,($D34+$E34))&lt;Setup!$B$11,"D","N"),IF(AND(Setup!$B$9="Take from R&amp;R",OR(MOD(T$7-(Setup!$B$6+$F34)+($D34+$E34)*1000,($D34+$E34))=$D34,MOD(T$7-(Setup!$B$6+$F34)+($D34+$E34)*1000,($D34+$E34))=($D34+$E34)-1)),"T","R"))))</f>
      </c>
      <c r="U34" s="24">
        <f>IF($A34="","",IF(AND(Setup!$B$9="Mark as travel",OR(MOD(U$7-(Setup!$B$6+$F34)+($D34+$E34)*1000,($D34+$E34))=0,MOD(U$7-(Setup!$B$6+$F34)+($D34+$E34)*1000,($D34+$E34))=$D34-1)),"T",IF(MOD(U$7-(Setup!$B$6+$F34)+($D34+$E34)*1000,($D34+$E34))&lt;$D34,IF(MOD(U$7-(Setup!$B$6+$F34)+($D34+$E34)*1000,($D34+$E34))&lt;Setup!$B$11,"D","N"),IF(AND(Setup!$B$9="Take from R&amp;R",OR(MOD(U$7-(Setup!$B$6+$F34)+($D34+$E34)*1000,($D34+$E34))=$D34,MOD(U$7-(Setup!$B$6+$F34)+($D34+$E34)*1000,($D34+$E34))=($D34+$E34)-1)),"T","R"))))</f>
      </c>
      <c r="V34" s="24">
        <f>IF($A34="","",IF(AND(Setup!$B$9="Mark as travel",OR(MOD(V$7-(Setup!$B$6+$F34)+($D34+$E34)*1000,($D34+$E34))=0,MOD(V$7-(Setup!$B$6+$F34)+($D34+$E34)*1000,($D34+$E34))=$D34-1)),"T",IF(MOD(V$7-(Setup!$B$6+$F34)+($D34+$E34)*1000,($D34+$E34))&lt;$D34,IF(MOD(V$7-(Setup!$B$6+$F34)+($D34+$E34)*1000,($D34+$E34))&lt;Setup!$B$11,"D","N"),IF(AND(Setup!$B$9="Take from R&amp;R",OR(MOD(V$7-(Setup!$B$6+$F34)+($D34+$E34)*1000,($D34+$E34))=$D34,MOD(V$7-(Setup!$B$6+$F34)+($D34+$E34)*1000,($D34+$E34))=($D34+$E34)-1)),"T","R"))))</f>
      </c>
      <c r="W34" s="24">
        <f>IF($A34="","",IF(AND(Setup!$B$9="Mark as travel",OR(MOD(W$7-(Setup!$B$6+$F34)+($D34+$E34)*1000,($D34+$E34))=0,MOD(W$7-(Setup!$B$6+$F34)+($D34+$E34)*1000,($D34+$E34))=$D34-1)),"T",IF(MOD(W$7-(Setup!$B$6+$F34)+($D34+$E34)*1000,($D34+$E34))&lt;$D34,IF(MOD(W$7-(Setup!$B$6+$F34)+($D34+$E34)*1000,($D34+$E34))&lt;Setup!$B$11,"D","N"),IF(AND(Setup!$B$9="Take from R&amp;R",OR(MOD(W$7-(Setup!$B$6+$F34)+($D34+$E34)*1000,($D34+$E34))=$D34,MOD(W$7-(Setup!$B$6+$F34)+($D34+$E34)*1000,($D34+$E34))=($D34+$E34)-1)),"T","R"))))</f>
      </c>
      <c r="X34" s="24">
        <f>IF($A34="","",IF(AND(Setup!$B$9="Mark as travel",OR(MOD(X$7-(Setup!$B$6+$F34)+($D34+$E34)*1000,($D34+$E34))=0,MOD(X$7-(Setup!$B$6+$F34)+($D34+$E34)*1000,($D34+$E34))=$D34-1)),"T",IF(MOD(X$7-(Setup!$B$6+$F34)+($D34+$E34)*1000,($D34+$E34))&lt;$D34,IF(MOD(X$7-(Setup!$B$6+$F34)+($D34+$E34)*1000,($D34+$E34))&lt;Setup!$B$11,"D","N"),IF(AND(Setup!$B$9="Take from R&amp;R",OR(MOD(X$7-(Setup!$B$6+$F34)+($D34+$E34)*1000,($D34+$E34))=$D34,MOD(X$7-(Setup!$B$6+$F34)+($D34+$E34)*1000,($D34+$E34))=($D34+$E34)-1)),"T","R"))))</f>
      </c>
      <c r="Y34" s="24">
        <f>IF($A34="","",IF(AND(Setup!$B$9="Mark as travel",OR(MOD(Y$7-(Setup!$B$6+$F34)+($D34+$E34)*1000,($D34+$E34))=0,MOD(Y$7-(Setup!$B$6+$F34)+($D34+$E34)*1000,($D34+$E34))=$D34-1)),"T",IF(MOD(Y$7-(Setup!$B$6+$F34)+($D34+$E34)*1000,($D34+$E34))&lt;$D34,IF(MOD(Y$7-(Setup!$B$6+$F34)+($D34+$E34)*1000,($D34+$E34))&lt;Setup!$B$11,"D","N"),IF(AND(Setup!$B$9="Take from R&amp;R",OR(MOD(Y$7-(Setup!$B$6+$F34)+($D34+$E34)*1000,($D34+$E34))=$D34,MOD(Y$7-(Setup!$B$6+$F34)+($D34+$E34)*1000,($D34+$E34))=($D34+$E34)-1)),"T","R"))))</f>
      </c>
      <c r="Z34" s="24">
        <f>IF($A34="","",IF(AND(Setup!$B$9="Mark as travel",OR(MOD(Z$7-(Setup!$B$6+$F34)+($D34+$E34)*1000,($D34+$E34))=0,MOD(Z$7-(Setup!$B$6+$F34)+($D34+$E34)*1000,($D34+$E34))=$D34-1)),"T",IF(MOD(Z$7-(Setup!$B$6+$F34)+($D34+$E34)*1000,($D34+$E34))&lt;$D34,IF(MOD(Z$7-(Setup!$B$6+$F34)+($D34+$E34)*1000,($D34+$E34))&lt;Setup!$B$11,"D","N"),IF(AND(Setup!$B$9="Take from R&amp;R",OR(MOD(Z$7-(Setup!$B$6+$F34)+($D34+$E34)*1000,($D34+$E34))=$D34,MOD(Z$7-(Setup!$B$6+$F34)+($D34+$E34)*1000,($D34+$E34))=($D34+$E34)-1)),"T","R"))))</f>
      </c>
      <c r="AA34" s="24">
        <f>IF($A34="","",IF(AND(Setup!$B$9="Mark as travel",OR(MOD(AA$7-(Setup!$B$6+$F34)+($D34+$E34)*1000,($D34+$E34))=0,MOD(AA$7-(Setup!$B$6+$F34)+($D34+$E34)*1000,($D34+$E34))=$D34-1)),"T",IF(MOD(AA$7-(Setup!$B$6+$F34)+($D34+$E34)*1000,($D34+$E34))&lt;$D34,IF(MOD(AA$7-(Setup!$B$6+$F34)+($D34+$E34)*1000,($D34+$E34))&lt;Setup!$B$11,"D","N"),IF(AND(Setup!$B$9="Take from R&amp;R",OR(MOD(AA$7-(Setup!$B$6+$F34)+($D34+$E34)*1000,($D34+$E34))=$D34,MOD(AA$7-(Setup!$B$6+$F34)+($D34+$E34)*1000,($D34+$E34))=($D34+$E34)-1)),"T","R"))))</f>
      </c>
      <c r="AB34" s="24">
        <f>IF($A34="","",IF(AND(Setup!$B$9="Mark as travel",OR(MOD(AB$7-(Setup!$B$6+$F34)+($D34+$E34)*1000,($D34+$E34))=0,MOD(AB$7-(Setup!$B$6+$F34)+($D34+$E34)*1000,($D34+$E34))=$D34-1)),"T",IF(MOD(AB$7-(Setup!$B$6+$F34)+($D34+$E34)*1000,($D34+$E34))&lt;$D34,IF(MOD(AB$7-(Setup!$B$6+$F34)+($D34+$E34)*1000,($D34+$E34))&lt;Setup!$B$11,"D","N"),IF(AND(Setup!$B$9="Take from R&amp;R",OR(MOD(AB$7-(Setup!$B$6+$F34)+($D34+$E34)*1000,($D34+$E34))=$D34,MOD(AB$7-(Setup!$B$6+$F34)+($D34+$E34)*1000,($D34+$E34))=($D34+$E34)-1)),"T","R"))))</f>
      </c>
      <c r="AC34" s="24">
        <f>IF($A34="","",IF(AND(Setup!$B$9="Mark as travel",OR(MOD(AC$7-(Setup!$B$6+$F34)+($D34+$E34)*1000,($D34+$E34))=0,MOD(AC$7-(Setup!$B$6+$F34)+($D34+$E34)*1000,($D34+$E34))=$D34-1)),"T",IF(MOD(AC$7-(Setup!$B$6+$F34)+($D34+$E34)*1000,($D34+$E34))&lt;$D34,IF(MOD(AC$7-(Setup!$B$6+$F34)+($D34+$E34)*1000,($D34+$E34))&lt;Setup!$B$11,"D","N"),IF(AND(Setup!$B$9="Take from R&amp;R",OR(MOD(AC$7-(Setup!$B$6+$F34)+($D34+$E34)*1000,($D34+$E34))=$D34,MOD(AC$7-(Setup!$B$6+$F34)+($D34+$E34)*1000,($D34+$E34))=($D34+$E34)-1)),"T","R"))))</f>
      </c>
      <c r="AD34" s="24">
        <f>IF($A34="","",IF(AND(Setup!$B$9="Mark as travel",OR(MOD(AD$7-(Setup!$B$6+$F34)+($D34+$E34)*1000,($D34+$E34))=0,MOD(AD$7-(Setup!$B$6+$F34)+($D34+$E34)*1000,($D34+$E34))=$D34-1)),"T",IF(MOD(AD$7-(Setup!$B$6+$F34)+($D34+$E34)*1000,($D34+$E34))&lt;$D34,IF(MOD(AD$7-(Setup!$B$6+$F34)+($D34+$E34)*1000,($D34+$E34))&lt;Setup!$B$11,"D","N"),IF(AND(Setup!$B$9="Take from R&amp;R",OR(MOD(AD$7-(Setup!$B$6+$F34)+($D34+$E34)*1000,($D34+$E34))=$D34,MOD(AD$7-(Setup!$B$6+$F34)+($D34+$E34)*1000,($D34+$E34))=($D34+$E34)-1)),"T","R"))))</f>
      </c>
      <c r="AE34" s="24">
        <f>IF($A34="","",IF(AND(Setup!$B$9="Mark as travel",OR(MOD(AE$7-(Setup!$B$6+$F34)+($D34+$E34)*1000,($D34+$E34))=0,MOD(AE$7-(Setup!$B$6+$F34)+($D34+$E34)*1000,($D34+$E34))=$D34-1)),"T",IF(MOD(AE$7-(Setup!$B$6+$F34)+($D34+$E34)*1000,($D34+$E34))&lt;$D34,IF(MOD(AE$7-(Setup!$B$6+$F34)+($D34+$E34)*1000,($D34+$E34))&lt;Setup!$B$11,"D","N"),IF(AND(Setup!$B$9="Take from R&amp;R",OR(MOD(AE$7-(Setup!$B$6+$F34)+($D34+$E34)*1000,($D34+$E34))=$D34,MOD(AE$7-(Setup!$B$6+$F34)+($D34+$E34)*1000,($D34+$E34))=($D34+$E34)-1)),"T","R"))))</f>
      </c>
      <c r="AF34" s="24">
        <f>IF($A34="","",IF(AND(Setup!$B$9="Mark as travel",OR(MOD(AF$7-(Setup!$B$6+$F34)+($D34+$E34)*1000,($D34+$E34))=0,MOD(AF$7-(Setup!$B$6+$F34)+($D34+$E34)*1000,($D34+$E34))=$D34-1)),"T",IF(MOD(AF$7-(Setup!$B$6+$F34)+($D34+$E34)*1000,($D34+$E34))&lt;$D34,IF(MOD(AF$7-(Setup!$B$6+$F34)+($D34+$E34)*1000,($D34+$E34))&lt;Setup!$B$11,"D","N"),IF(AND(Setup!$B$9="Take from R&amp;R",OR(MOD(AF$7-(Setup!$B$6+$F34)+($D34+$E34)*1000,($D34+$E34))=$D34,MOD(AF$7-(Setup!$B$6+$F34)+($D34+$E34)*1000,($D34+$E34))=($D34+$E34)-1)),"T","R"))))</f>
      </c>
      <c r="AG34" s="24">
        <f>IF($A34="","",IF(AND(Setup!$B$9="Mark as travel",OR(MOD(AG$7-(Setup!$B$6+$F34)+($D34+$E34)*1000,($D34+$E34))=0,MOD(AG$7-(Setup!$B$6+$F34)+($D34+$E34)*1000,($D34+$E34))=$D34-1)),"T",IF(MOD(AG$7-(Setup!$B$6+$F34)+($D34+$E34)*1000,($D34+$E34))&lt;$D34,IF(MOD(AG$7-(Setup!$B$6+$F34)+($D34+$E34)*1000,($D34+$E34))&lt;Setup!$B$11,"D","N"),IF(AND(Setup!$B$9="Take from R&amp;R",OR(MOD(AG$7-(Setup!$B$6+$F34)+($D34+$E34)*1000,($D34+$E34))=$D34,MOD(AG$7-(Setup!$B$6+$F34)+($D34+$E34)*1000,($D34+$E34))=($D34+$E34)-1)),"T","R"))))</f>
      </c>
      <c r="AH34" s="24">
        <f>IF($A34="","",IF(AND(Setup!$B$9="Mark as travel",OR(MOD(AH$7-(Setup!$B$6+$F34)+($D34+$E34)*1000,($D34+$E34))=0,MOD(AH$7-(Setup!$B$6+$F34)+($D34+$E34)*1000,($D34+$E34))=$D34-1)),"T",IF(MOD(AH$7-(Setup!$B$6+$F34)+($D34+$E34)*1000,($D34+$E34))&lt;$D34,IF(MOD(AH$7-(Setup!$B$6+$F34)+($D34+$E34)*1000,($D34+$E34))&lt;Setup!$B$11,"D","N"),IF(AND(Setup!$B$9="Take from R&amp;R",OR(MOD(AH$7-(Setup!$B$6+$F34)+($D34+$E34)*1000,($D34+$E34))=$D34,MOD(AH$7-(Setup!$B$6+$F34)+($D34+$E34)*1000,($D34+$E34))=($D34+$E34)-1)),"T","R"))))</f>
      </c>
      <c r="AI34" s="24">
        <f>IF($A34="","",IF(AND(Setup!$B$9="Mark as travel",OR(MOD(AI$7-(Setup!$B$6+$F34)+($D34+$E34)*1000,($D34+$E34))=0,MOD(AI$7-(Setup!$B$6+$F34)+($D34+$E34)*1000,($D34+$E34))=$D34-1)),"T",IF(MOD(AI$7-(Setup!$B$6+$F34)+($D34+$E34)*1000,($D34+$E34))&lt;$D34,IF(MOD(AI$7-(Setup!$B$6+$F34)+($D34+$E34)*1000,($D34+$E34))&lt;Setup!$B$11,"D","N"),IF(AND(Setup!$B$9="Take from R&amp;R",OR(MOD(AI$7-(Setup!$B$6+$F34)+($D34+$E34)*1000,($D34+$E34))=$D34,MOD(AI$7-(Setup!$B$6+$F34)+($D34+$E34)*1000,($D34+$E34))=($D34+$E34)-1)),"T","R"))))</f>
      </c>
      <c r="AJ34" s="24">
        <f>IF($A34="","",IF(AND(Setup!$B$9="Mark as travel",OR(MOD(AJ$7-(Setup!$B$6+$F34)+($D34+$E34)*1000,($D34+$E34))=0,MOD(AJ$7-(Setup!$B$6+$F34)+($D34+$E34)*1000,($D34+$E34))=$D34-1)),"T",IF(MOD(AJ$7-(Setup!$B$6+$F34)+($D34+$E34)*1000,($D34+$E34))&lt;$D34,IF(MOD(AJ$7-(Setup!$B$6+$F34)+($D34+$E34)*1000,($D34+$E34))&lt;Setup!$B$11,"D","N"),IF(AND(Setup!$B$9="Take from R&amp;R",OR(MOD(AJ$7-(Setup!$B$6+$F34)+($D34+$E34)*1000,($D34+$E34))=$D34,MOD(AJ$7-(Setup!$B$6+$F34)+($D34+$E34)*1000,($D34+$E34))=($D34+$E34)-1)),"T","R"))))</f>
      </c>
      <c r="AK34" s="24">
        <f>IF($A34="","",IF(AND(Setup!$B$9="Mark as travel",OR(MOD(AK$7-(Setup!$B$6+$F34)+($D34+$E34)*1000,($D34+$E34))=0,MOD(AK$7-(Setup!$B$6+$F34)+($D34+$E34)*1000,($D34+$E34))=$D34-1)),"T",IF(MOD(AK$7-(Setup!$B$6+$F34)+($D34+$E34)*1000,($D34+$E34))&lt;$D34,IF(MOD(AK$7-(Setup!$B$6+$F34)+($D34+$E34)*1000,($D34+$E34))&lt;Setup!$B$11,"D","N"),IF(AND(Setup!$B$9="Take from R&amp;R",OR(MOD(AK$7-(Setup!$B$6+$F34)+($D34+$E34)*1000,($D34+$E34))=$D34,MOD(AK$7-(Setup!$B$6+$F34)+($D34+$E34)*1000,($D34+$E34))=($D34+$E34)-1)),"T","R"))))</f>
      </c>
      <c r="AL34" s="24">
        <f>IF($A34="","",IF(AND(Setup!$B$9="Mark as travel",OR(MOD(AL$7-(Setup!$B$6+$F34)+($D34+$E34)*1000,($D34+$E34))=0,MOD(AL$7-(Setup!$B$6+$F34)+($D34+$E34)*1000,($D34+$E34))=$D34-1)),"T",IF(MOD(AL$7-(Setup!$B$6+$F34)+($D34+$E34)*1000,($D34+$E34))&lt;$D34,IF(MOD(AL$7-(Setup!$B$6+$F34)+($D34+$E34)*1000,($D34+$E34))&lt;Setup!$B$11,"D","N"),IF(AND(Setup!$B$9="Take from R&amp;R",OR(MOD(AL$7-(Setup!$B$6+$F34)+($D34+$E34)*1000,($D34+$E34))=$D34,MOD(AL$7-(Setup!$B$6+$F34)+($D34+$E34)*1000,($D34+$E34))=($D34+$E34)-1)),"T","R"))))</f>
      </c>
      <c r="AM34" s="24">
        <f>IF($A34="","",IF(AND(Setup!$B$9="Mark as travel",OR(MOD(AM$7-(Setup!$B$6+$F34)+($D34+$E34)*1000,($D34+$E34))=0,MOD(AM$7-(Setup!$B$6+$F34)+($D34+$E34)*1000,($D34+$E34))=$D34-1)),"T",IF(MOD(AM$7-(Setup!$B$6+$F34)+($D34+$E34)*1000,($D34+$E34))&lt;$D34,IF(MOD(AM$7-(Setup!$B$6+$F34)+($D34+$E34)*1000,($D34+$E34))&lt;Setup!$B$11,"D","N"),IF(AND(Setup!$B$9="Take from R&amp;R",OR(MOD(AM$7-(Setup!$B$6+$F34)+($D34+$E34)*1000,($D34+$E34))=$D34,MOD(AM$7-(Setup!$B$6+$F34)+($D34+$E34)*1000,($D34+$E34))=($D34+$E34)-1)),"T","R"))))</f>
      </c>
      <c r="AN34" s="24">
        <f>IF($A34="","",IF(AND(Setup!$B$9="Mark as travel",OR(MOD(AN$7-(Setup!$B$6+$F34)+($D34+$E34)*1000,($D34+$E34))=0,MOD(AN$7-(Setup!$B$6+$F34)+($D34+$E34)*1000,($D34+$E34))=$D34-1)),"T",IF(MOD(AN$7-(Setup!$B$6+$F34)+($D34+$E34)*1000,($D34+$E34))&lt;$D34,IF(MOD(AN$7-(Setup!$B$6+$F34)+($D34+$E34)*1000,($D34+$E34))&lt;Setup!$B$11,"D","N"),IF(AND(Setup!$B$9="Take from R&amp;R",OR(MOD(AN$7-(Setup!$B$6+$F34)+($D34+$E34)*1000,($D34+$E34))=$D34,MOD(AN$7-(Setup!$B$6+$F34)+($D34+$E34)*1000,($D34+$E34))=($D34+$E34)-1)),"T","R"))))</f>
      </c>
      <c r="AO34" s="24">
        <f>IF($A34="","",IF(AND(Setup!$B$9="Mark as travel",OR(MOD(AO$7-(Setup!$B$6+$F34)+($D34+$E34)*1000,($D34+$E34))=0,MOD(AO$7-(Setup!$B$6+$F34)+($D34+$E34)*1000,($D34+$E34))=$D34-1)),"T",IF(MOD(AO$7-(Setup!$B$6+$F34)+($D34+$E34)*1000,($D34+$E34))&lt;$D34,IF(MOD(AO$7-(Setup!$B$6+$F34)+($D34+$E34)*1000,($D34+$E34))&lt;Setup!$B$11,"D","N"),IF(AND(Setup!$B$9="Take from R&amp;R",OR(MOD(AO$7-(Setup!$B$6+$F34)+($D34+$E34)*1000,($D34+$E34))=$D34,MOD(AO$7-(Setup!$B$6+$F34)+($D34+$E34)*1000,($D34+$E34))=($D34+$E34)-1)),"T","R"))))</f>
      </c>
      <c r="AP34" s="24">
        <f>IF($A34="","",IF(AND(Setup!$B$9="Mark as travel",OR(MOD(AP$7-(Setup!$B$6+$F34)+($D34+$E34)*1000,($D34+$E34))=0,MOD(AP$7-(Setup!$B$6+$F34)+($D34+$E34)*1000,($D34+$E34))=$D34-1)),"T",IF(MOD(AP$7-(Setup!$B$6+$F34)+($D34+$E34)*1000,($D34+$E34))&lt;$D34,IF(MOD(AP$7-(Setup!$B$6+$F34)+($D34+$E34)*1000,($D34+$E34))&lt;Setup!$B$11,"D","N"),IF(AND(Setup!$B$9="Take from R&amp;R",OR(MOD(AP$7-(Setup!$B$6+$F34)+($D34+$E34)*1000,($D34+$E34))=$D34,MOD(AP$7-(Setup!$B$6+$F34)+($D34+$E34)*1000,($D34+$E34))=($D34+$E34)-1)),"T","R"))))</f>
      </c>
      <c r="AQ34" s="24">
        <f>IF($A34="","",IF(AND(Setup!$B$9="Mark as travel",OR(MOD(AQ$7-(Setup!$B$6+$F34)+($D34+$E34)*1000,($D34+$E34))=0,MOD(AQ$7-(Setup!$B$6+$F34)+($D34+$E34)*1000,($D34+$E34))=$D34-1)),"T",IF(MOD(AQ$7-(Setup!$B$6+$F34)+($D34+$E34)*1000,($D34+$E34))&lt;$D34,IF(MOD(AQ$7-(Setup!$B$6+$F34)+($D34+$E34)*1000,($D34+$E34))&lt;Setup!$B$11,"D","N"),IF(AND(Setup!$B$9="Take from R&amp;R",OR(MOD(AQ$7-(Setup!$B$6+$F34)+($D34+$E34)*1000,($D34+$E34))=$D34,MOD(AQ$7-(Setup!$B$6+$F34)+($D34+$E34)*1000,($D34+$E34))=($D34+$E34)-1)),"T","R"))))</f>
      </c>
      <c r="AR34" s="24">
        <f>IF($A34="","",IF(AND(Setup!$B$9="Mark as travel",OR(MOD(AR$7-(Setup!$B$6+$F34)+($D34+$E34)*1000,($D34+$E34))=0,MOD(AR$7-(Setup!$B$6+$F34)+($D34+$E34)*1000,($D34+$E34))=$D34-1)),"T",IF(MOD(AR$7-(Setup!$B$6+$F34)+($D34+$E34)*1000,($D34+$E34))&lt;$D34,IF(MOD(AR$7-(Setup!$B$6+$F34)+($D34+$E34)*1000,($D34+$E34))&lt;Setup!$B$11,"D","N"),IF(AND(Setup!$B$9="Take from R&amp;R",OR(MOD(AR$7-(Setup!$B$6+$F34)+($D34+$E34)*1000,($D34+$E34))=$D34,MOD(AR$7-(Setup!$B$6+$F34)+($D34+$E34)*1000,($D34+$E34))=($D34+$E34)-1)),"T","R"))))</f>
      </c>
      <c r="AS34" s="24">
        <f>IF($A34="","",IF(AND(Setup!$B$9="Mark as travel",OR(MOD(AS$7-(Setup!$B$6+$F34)+($D34+$E34)*1000,($D34+$E34))=0,MOD(AS$7-(Setup!$B$6+$F34)+($D34+$E34)*1000,($D34+$E34))=$D34-1)),"T",IF(MOD(AS$7-(Setup!$B$6+$F34)+($D34+$E34)*1000,($D34+$E34))&lt;$D34,IF(MOD(AS$7-(Setup!$B$6+$F34)+($D34+$E34)*1000,($D34+$E34))&lt;Setup!$B$11,"D","N"),IF(AND(Setup!$B$9="Take from R&amp;R",OR(MOD(AS$7-(Setup!$B$6+$F34)+($D34+$E34)*1000,($D34+$E34))=$D34,MOD(AS$7-(Setup!$B$6+$F34)+($D34+$E34)*1000,($D34+$E34))=($D34+$E34)-1)),"T","R"))))</f>
      </c>
      <c r="AT34" s="24">
        <f>IF($A34="","",IF(AND(Setup!$B$9="Mark as travel",OR(MOD(AT$7-(Setup!$B$6+$F34)+($D34+$E34)*1000,($D34+$E34))=0,MOD(AT$7-(Setup!$B$6+$F34)+($D34+$E34)*1000,($D34+$E34))=$D34-1)),"T",IF(MOD(AT$7-(Setup!$B$6+$F34)+($D34+$E34)*1000,($D34+$E34))&lt;$D34,IF(MOD(AT$7-(Setup!$B$6+$F34)+($D34+$E34)*1000,($D34+$E34))&lt;Setup!$B$11,"D","N"),IF(AND(Setup!$B$9="Take from R&amp;R",OR(MOD(AT$7-(Setup!$B$6+$F34)+($D34+$E34)*1000,($D34+$E34))=$D34,MOD(AT$7-(Setup!$B$6+$F34)+($D34+$E34)*1000,($D34+$E34))=($D34+$E34)-1)),"T","R"))))</f>
      </c>
      <c r="AU34" s="24">
        <f>IF($A34="","",IF(AND(Setup!$B$9="Mark as travel",OR(MOD(AU$7-(Setup!$B$6+$F34)+($D34+$E34)*1000,($D34+$E34))=0,MOD(AU$7-(Setup!$B$6+$F34)+($D34+$E34)*1000,($D34+$E34))=$D34-1)),"T",IF(MOD(AU$7-(Setup!$B$6+$F34)+($D34+$E34)*1000,($D34+$E34))&lt;$D34,IF(MOD(AU$7-(Setup!$B$6+$F34)+($D34+$E34)*1000,($D34+$E34))&lt;Setup!$B$11,"D","N"),IF(AND(Setup!$B$9="Take from R&amp;R",OR(MOD(AU$7-(Setup!$B$6+$F34)+($D34+$E34)*1000,($D34+$E34))=$D34,MOD(AU$7-(Setup!$B$6+$F34)+($D34+$E34)*1000,($D34+$E34))=($D34+$E34)-1)),"T","R"))))</f>
      </c>
      <c r="AV34" s="24">
        <f>IF($A34="","",IF(AND(Setup!$B$9="Mark as travel",OR(MOD(AV$7-(Setup!$B$6+$F34)+($D34+$E34)*1000,($D34+$E34))=0,MOD(AV$7-(Setup!$B$6+$F34)+($D34+$E34)*1000,($D34+$E34))=$D34-1)),"T",IF(MOD(AV$7-(Setup!$B$6+$F34)+($D34+$E34)*1000,($D34+$E34))&lt;$D34,IF(MOD(AV$7-(Setup!$B$6+$F34)+($D34+$E34)*1000,($D34+$E34))&lt;Setup!$B$11,"D","N"),IF(AND(Setup!$B$9="Take from R&amp;R",OR(MOD(AV$7-(Setup!$B$6+$F34)+($D34+$E34)*1000,($D34+$E34))=$D34,MOD(AV$7-(Setup!$B$6+$F34)+($D34+$E34)*1000,($D34+$E34))=($D34+$E34)-1)),"T","R"))))</f>
      </c>
      <c r="AW34" s="24">
        <f>IF($A34="","",IF(AND(Setup!$B$9="Mark as travel",OR(MOD(AW$7-(Setup!$B$6+$F34)+($D34+$E34)*1000,($D34+$E34))=0,MOD(AW$7-(Setup!$B$6+$F34)+($D34+$E34)*1000,($D34+$E34))=$D34-1)),"T",IF(MOD(AW$7-(Setup!$B$6+$F34)+($D34+$E34)*1000,($D34+$E34))&lt;$D34,IF(MOD(AW$7-(Setup!$B$6+$F34)+($D34+$E34)*1000,($D34+$E34))&lt;Setup!$B$11,"D","N"),IF(AND(Setup!$B$9="Take from R&amp;R",OR(MOD(AW$7-(Setup!$B$6+$F34)+($D34+$E34)*1000,($D34+$E34))=$D34,MOD(AW$7-(Setup!$B$6+$F34)+($D34+$E34)*1000,($D34+$E34))=($D34+$E34)-1)),"T","R"))))</f>
      </c>
      <c r="AX34" s="24">
        <f>IF($A34="","",IF(AND(Setup!$B$9="Mark as travel",OR(MOD(AX$7-(Setup!$B$6+$F34)+($D34+$E34)*1000,($D34+$E34))=0,MOD(AX$7-(Setup!$B$6+$F34)+($D34+$E34)*1000,($D34+$E34))=$D34-1)),"T",IF(MOD(AX$7-(Setup!$B$6+$F34)+($D34+$E34)*1000,($D34+$E34))&lt;$D34,IF(MOD(AX$7-(Setup!$B$6+$F34)+($D34+$E34)*1000,($D34+$E34))&lt;Setup!$B$11,"D","N"),IF(AND(Setup!$B$9="Take from R&amp;R",OR(MOD(AX$7-(Setup!$B$6+$F34)+($D34+$E34)*1000,($D34+$E34))=$D34,MOD(AX$7-(Setup!$B$6+$F34)+($D34+$E34)*1000,($D34+$E34))=($D34+$E34)-1)),"T","R"))))</f>
      </c>
      <c r="AY34" s="24">
        <f>IF($A34="","",IF(AND(Setup!$B$9="Mark as travel",OR(MOD(AY$7-(Setup!$B$6+$F34)+($D34+$E34)*1000,($D34+$E34))=0,MOD(AY$7-(Setup!$B$6+$F34)+($D34+$E34)*1000,($D34+$E34))=$D34-1)),"T",IF(MOD(AY$7-(Setup!$B$6+$F34)+($D34+$E34)*1000,($D34+$E34))&lt;$D34,IF(MOD(AY$7-(Setup!$B$6+$F34)+($D34+$E34)*1000,($D34+$E34))&lt;Setup!$B$11,"D","N"),IF(AND(Setup!$B$9="Take from R&amp;R",OR(MOD(AY$7-(Setup!$B$6+$F34)+($D34+$E34)*1000,($D34+$E34))=$D34,MOD(AY$7-(Setup!$B$6+$F34)+($D34+$E34)*1000,($D34+$E34))=($D34+$E34)-1)),"T","R"))))</f>
      </c>
      <c r="AZ34" s="24">
        <f>IF($A34="","",IF(AND(Setup!$B$9="Mark as travel",OR(MOD(AZ$7-(Setup!$B$6+$F34)+($D34+$E34)*1000,($D34+$E34))=0,MOD(AZ$7-(Setup!$B$6+$F34)+($D34+$E34)*1000,($D34+$E34))=$D34-1)),"T",IF(MOD(AZ$7-(Setup!$B$6+$F34)+($D34+$E34)*1000,($D34+$E34))&lt;$D34,IF(MOD(AZ$7-(Setup!$B$6+$F34)+($D34+$E34)*1000,($D34+$E34))&lt;Setup!$B$11,"D","N"),IF(AND(Setup!$B$9="Take from R&amp;R",OR(MOD(AZ$7-(Setup!$B$6+$F34)+($D34+$E34)*1000,($D34+$E34))=$D34,MOD(AZ$7-(Setup!$B$6+$F34)+($D34+$E34)*1000,($D34+$E34))=($D34+$E34)-1)),"T","R"))))</f>
      </c>
      <c r="BA34" s="24">
        <f>IF($A34="","",IF(AND(Setup!$B$9="Mark as travel",OR(MOD(BA$7-(Setup!$B$6+$F34)+($D34+$E34)*1000,($D34+$E34))=0,MOD(BA$7-(Setup!$B$6+$F34)+($D34+$E34)*1000,($D34+$E34))=$D34-1)),"T",IF(MOD(BA$7-(Setup!$B$6+$F34)+($D34+$E34)*1000,($D34+$E34))&lt;$D34,IF(MOD(BA$7-(Setup!$B$6+$F34)+($D34+$E34)*1000,($D34+$E34))&lt;Setup!$B$11,"D","N"),IF(AND(Setup!$B$9="Take from R&amp;R",OR(MOD(BA$7-(Setup!$B$6+$F34)+($D34+$E34)*1000,($D34+$E34))=$D34,MOD(BA$7-(Setup!$B$6+$F34)+($D34+$E34)*1000,($D34+$E34))=($D34+$E34)-1)),"T","R"))))</f>
      </c>
      <c r="BB34" s="24">
        <f>IF($A34="","",IF(AND(Setup!$B$9="Mark as travel",OR(MOD(BB$7-(Setup!$B$6+$F34)+($D34+$E34)*1000,($D34+$E34))=0,MOD(BB$7-(Setup!$B$6+$F34)+($D34+$E34)*1000,($D34+$E34))=$D34-1)),"T",IF(MOD(BB$7-(Setup!$B$6+$F34)+($D34+$E34)*1000,($D34+$E34))&lt;$D34,IF(MOD(BB$7-(Setup!$B$6+$F34)+($D34+$E34)*1000,($D34+$E34))&lt;Setup!$B$11,"D","N"),IF(AND(Setup!$B$9="Take from R&amp;R",OR(MOD(BB$7-(Setup!$B$6+$F34)+($D34+$E34)*1000,($D34+$E34))=$D34,MOD(BB$7-(Setup!$B$6+$F34)+($D34+$E34)*1000,($D34+$E34))=($D34+$E34)-1)),"T","R"))))</f>
      </c>
      <c r="BC34" s="24">
        <f>IF($A34="","",IF(AND(Setup!$B$9="Mark as travel",OR(MOD(BC$7-(Setup!$B$6+$F34)+($D34+$E34)*1000,($D34+$E34))=0,MOD(BC$7-(Setup!$B$6+$F34)+($D34+$E34)*1000,($D34+$E34))=$D34-1)),"T",IF(MOD(BC$7-(Setup!$B$6+$F34)+($D34+$E34)*1000,($D34+$E34))&lt;$D34,IF(MOD(BC$7-(Setup!$B$6+$F34)+($D34+$E34)*1000,($D34+$E34))&lt;Setup!$B$11,"D","N"),IF(AND(Setup!$B$9="Take from R&amp;R",OR(MOD(BC$7-(Setup!$B$6+$F34)+($D34+$E34)*1000,($D34+$E34))=$D34,MOD(BC$7-(Setup!$B$6+$F34)+($D34+$E34)*1000,($D34+$E34))=($D34+$E34)-1)),"T","R"))))</f>
      </c>
      <c r="BD34" s="24">
        <f>IF($A34="","",IF(AND(Setup!$B$9="Mark as travel",OR(MOD(BD$7-(Setup!$B$6+$F34)+($D34+$E34)*1000,($D34+$E34))=0,MOD(BD$7-(Setup!$B$6+$F34)+($D34+$E34)*1000,($D34+$E34))=$D34-1)),"T",IF(MOD(BD$7-(Setup!$B$6+$F34)+($D34+$E34)*1000,($D34+$E34))&lt;$D34,IF(MOD(BD$7-(Setup!$B$6+$F34)+($D34+$E34)*1000,($D34+$E34))&lt;Setup!$B$11,"D","N"),IF(AND(Setup!$B$9="Take from R&amp;R",OR(MOD(BD$7-(Setup!$B$6+$F34)+($D34+$E34)*1000,($D34+$E34))=$D34,MOD(BD$7-(Setup!$B$6+$F34)+($D34+$E34)*1000,($D34+$E34))=($D34+$E34)-1)),"T","R"))))</f>
      </c>
      <c r="BE34" s="24">
        <f>IF($A34="","",IF(AND(Setup!$B$9="Mark as travel",OR(MOD(BE$7-(Setup!$B$6+$F34)+($D34+$E34)*1000,($D34+$E34))=0,MOD(BE$7-(Setup!$B$6+$F34)+($D34+$E34)*1000,($D34+$E34))=$D34-1)),"T",IF(MOD(BE$7-(Setup!$B$6+$F34)+($D34+$E34)*1000,($D34+$E34))&lt;$D34,IF(MOD(BE$7-(Setup!$B$6+$F34)+($D34+$E34)*1000,($D34+$E34))&lt;Setup!$B$11,"D","N"),IF(AND(Setup!$B$9="Take from R&amp;R",OR(MOD(BE$7-(Setup!$B$6+$F34)+($D34+$E34)*1000,($D34+$E34))=$D34,MOD(BE$7-(Setup!$B$6+$F34)+($D34+$E34)*1000,($D34+$E34))=($D34+$E34)-1)),"T","R"))))</f>
      </c>
      <c r="BF34" s="24">
        <f>IF($A34="","",IF(AND(Setup!$B$9="Mark as travel",OR(MOD(BF$7-(Setup!$B$6+$F34)+($D34+$E34)*1000,($D34+$E34))=0,MOD(BF$7-(Setup!$B$6+$F34)+($D34+$E34)*1000,($D34+$E34))=$D34-1)),"T",IF(MOD(BF$7-(Setup!$B$6+$F34)+($D34+$E34)*1000,($D34+$E34))&lt;$D34,IF(MOD(BF$7-(Setup!$B$6+$F34)+($D34+$E34)*1000,($D34+$E34))&lt;Setup!$B$11,"D","N"),IF(AND(Setup!$B$9="Take from R&amp;R",OR(MOD(BF$7-(Setup!$B$6+$F34)+($D34+$E34)*1000,($D34+$E34))=$D34,MOD(BF$7-(Setup!$B$6+$F34)+($D34+$E34)*1000,($D34+$E34))=($D34+$E34)-1)),"T","R"))))</f>
      </c>
      <c r="BG34" s="24">
        <f>IF($A34="","",IF(AND(Setup!$B$9="Mark as travel",OR(MOD(BG$7-(Setup!$B$6+$F34)+($D34+$E34)*1000,($D34+$E34))=0,MOD(BG$7-(Setup!$B$6+$F34)+($D34+$E34)*1000,($D34+$E34))=$D34-1)),"T",IF(MOD(BG$7-(Setup!$B$6+$F34)+($D34+$E34)*1000,($D34+$E34))&lt;$D34,IF(MOD(BG$7-(Setup!$B$6+$F34)+($D34+$E34)*1000,($D34+$E34))&lt;Setup!$B$11,"D","N"),IF(AND(Setup!$B$9="Take from R&amp;R",OR(MOD(BG$7-(Setup!$B$6+$F34)+($D34+$E34)*1000,($D34+$E34))=$D34,MOD(BG$7-(Setup!$B$6+$F34)+($D34+$E34)*1000,($D34+$E34))=($D34+$E34)-1)),"T","R"))))</f>
      </c>
      <c r="BH34" s="24">
        <f>IF($A34="","",IF(AND(Setup!$B$9="Mark as travel",OR(MOD(BH$7-(Setup!$B$6+$F34)+($D34+$E34)*1000,($D34+$E34))=0,MOD(BH$7-(Setup!$B$6+$F34)+($D34+$E34)*1000,($D34+$E34))=$D34-1)),"T",IF(MOD(BH$7-(Setup!$B$6+$F34)+($D34+$E34)*1000,($D34+$E34))&lt;$D34,IF(MOD(BH$7-(Setup!$B$6+$F34)+($D34+$E34)*1000,($D34+$E34))&lt;Setup!$B$11,"D","N"),IF(AND(Setup!$B$9="Take from R&amp;R",OR(MOD(BH$7-(Setup!$B$6+$F34)+($D34+$E34)*1000,($D34+$E34))=$D34,MOD(BH$7-(Setup!$B$6+$F34)+($D34+$E34)*1000,($D34+$E34))=($D34+$E34)-1)),"T","R"))))</f>
      </c>
      <c r="BI34" s="24">
        <f>IF($A34="","",IF(AND(Setup!$B$9="Mark as travel",OR(MOD(BI$7-(Setup!$B$6+$F34)+($D34+$E34)*1000,($D34+$E34))=0,MOD(BI$7-(Setup!$B$6+$F34)+($D34+$E34)*1000,($D34+$E34))=$D34-1)),"T",IF(MOD(BI$7-(Setup!$B$6+$F34)+($D34+$E34)*1000,($D34+$E34))&lt;$D34,IF(MOD(BI$7-(Setup!$B$6+$F34)+($D34+$E34)*1000,($D34+$E34))&lt;Setup!$B$11,"D","N"),IF(AND(Setup!$B$9="Take from R&amp;R",OR(MOD(BI$7-(Setup!$B$6+$F34)+($D34+$E34)*1000,($D34+$E34))=$D34,MOD(BI$7-(Setup!$B$6+$F34)+($D34+$E34)*1000,($D34+$E34))=($D34+$E34)-1)),"T","R"))))</f>
      </c>
      <c r="BJ34" s="24">
        <f>IF($A34="","",IF(AND(Setup!$B$9="Mark as travel",OR(MOD(BJ$7-(Setup!$B$6+$F34)+($D34+$E34)*1000,($D34+$E34))=0,MOD(BJ$7-(Setup!$B$6+$F34)+($D34+$E34)*1000,($D34+$E34))=$D34-1)),"T",IF(MOD(BJ$7-(Setup!$B$6+$F34)+($D34+$E34)*1000,($D34+$E34))&lt;$D34,IF(MOD(BJ$7-(Setup!$B$6+$F34)+($D34+$E34)*1000,($D34+$E34))&lt;Setup!$B$11,"D","N"),IF(AND(Setup!$B$9="Take from R&amp;R",OR(MOD(BJ$7-(Setup!$B$6+$F34)+($D34+$E34)*1000,($D34+$E34))=$D34,MOD(BJ$7-(Setup!$B$6+$F34)+($D34+$E34)*1000,($D34+$E34))=($D34+$E34)-1)),"T","R"))))</f>
      </c>
    </row>
    <row r="35" spans="1:62" x14ac:dyDescent="0.25">
      <c r="A35" s="31"/>
      <c r="B35" s="31"/>
      <c r="C35" s="31"/>
      <c r="D35" s="16">
        <f>IF($A35="","",IF(OR($C35="",$C35="Same as Setup"),Setup!$B$15,INDEX(Setup!$B$21:$B$29,MATCH($C35,Setup!$A$21:$A$29,0))))</f>
      </c>
      <c r="E35" s="16">
        <f>IF($A35="","",IF(OR($C35="",$C35="Same as Setup"),Setup!$B$16,INDEX(Setup!$C$21:$C$29,MATCH($C35,Setup!$A$21:$A$29,0))))</f>
      </c>
      <c r="F35" s="5"/>
      <c r="G35" s="24">
        <f>IF($A35="","",IF(AND(Setup!$B$9="Mark as travel",OR(MOD(G$7-(Setup!$B$6+$F35)+($D35+$E35)*1000,($D35+$E35))=0,MOD(G$7-(Setup!$B$6+$F35)+($D35+$E35)*1000,($D35+$E35))=$D35-1)),"T",IF(MOD(G$7-(Setup!$B$6+$F35)+($D35+$E35)*1000,($D35+$E35))&lt;$D35,IF(MOD(G$7-(Setup!$B$6+$F35)+($D35+$E35)*1000,($D35+$E35))&lt;Setup!$B$11,"D","N"),IF(AND(Setup!$B$9="Take from R&amp;R",OR(MOD(G$7-(Setup!$B$6+$F35)+($D35+$E35)*1000,($D35+$E35))=$D35,MOD(G$7-(Setup!$B$6+$F35)+($D35+$E35)*1000,($D35+$E35))=($D35+$E35)-1)),"T","R"))))</f>
      </c>
      <c r="H35" s="24">
        <f>IF($A35="","",IF(AND(Setup!$B$9="Mark as travel",OR(MOD(H$7-(Setup!$B$6+$F35)+($D35+$E35)*1000,($D35+$E35))=0,MOD(H$7-(Setup!$B$6+$F35)+($D35+$E35)*1000,($D35+$E35))=$D35-1)),"T",IF(MOD(H$7-(Setup!$B$6+$F35)+($D35+$E35)*1000,($D35+$E35))&lt;$D35,IF(MOD(H$7-(Setup!$B$6+$F35)+($D35+$E35)*1000,($D35+$E35))&lt;Setup!$B$11,"D","N"),IF(AND(Setup!$B$9="Take from R&amp;R",OR(MOD(H$7-(Setup!$B$6+$F35)+($D35+$E35)*1000,($D35+$E35))=$D35,MOD(H$7-(Setup!$B$6+$F35)+($D35+$E35)*1000,($D35+$E35))=($D35+$E35)-1)),"T","R"))))</f>
      </c>
      <c r="I35" s="24">
        <f>IF($A35="","",IF(AND(Setup!$B$9="Mark as travel",OR(MOD(I$7-(Setup!$B$6+$F35)+($D35+$E35)*1000,($D35+$E35))=0,MOD(I$7-(Setup!$B$6+$F35)+($D35+$E35)*1000,($D35+$E35))=$D35-1)),"T",IF(MOD(I$7-(Setup!$B$6+$F35)+($D35+$E35)*1000,($D35+$E35))&lt;$D35,IF(MOD(I$7-(Setup!$B$6+$F35)+($D35+$E35)*1000,($D35+$E35))&lt;Setup!$B$11,"D","N"),IF(AND(Setup!$B$9="Take from R&amp;R",OR(MOD(I$7-(Setup!$B$6+$F35)+($D35+$E35)*1000,($D35+$E35))=$D35,MOD(I$7-(Setup!$B$6+$F35)+($D35+$E35)*1000,($D35+$E35))=($D35+$E35)-1)),"T","R"))))</f>
      </c>
      <c r="J35" s="24">
        <f>IF($A35="","",IF(AND(Setup!$B$9="Mark as travel",OR(MOD(J$7-(Setup!$B$6+$F35)+($D35+$E35)*1000,($D35+$E35))=0,MOD(J$7-(Setup!$B$6+$F35)+($D35+$E35)*1000,($D35+$E35))=$D35-1)),"T",IF(MOD(J$7-(Setup!$B$6+$F35)+($D35+$E35)*1000,($D35+$E35))&lt;$D35,IF(MOD(J$7-(Setup!$B$6+$F35)+($D35+$E35)*1000,($D35+$E35))&lt;Setup!$B$11,"D","N"),IF(AND(Setup!$B$9="Take from R&amp;R",OR(MOD(J$7-(Setup!$B$6+$F35)+($D35+$E35)*1000,($D35+$E35))=$D35,MOD(J$7-(Setup!$B$6+$F35)+($D35+$E35)*1000,($D35+$E35))=($D35+$E35)-1)),"T","R"))))</f>
      </c>
      <c r="K35" s="24">
        <f>IF($A35="","",IF(AND(Setup!$B$9="Mark as travel",OR(MOD(K$7-(Setup!$B$6+$F35)+($D35+$E35)*1000,($D35+$E35))=0,MOD(K$7-(Setup!$B$6+$F35)+($D35+$E35)*1000,($D35+$E35))=$D35-1)),"T",IF(MOD(K$7-(Setup!$B$6+$F35)+($D35+$E35)*1000,($D35+$E35))&lt;$D35,IF(MOD(K$7-(Setup!$B$6+$F35)+($D35+$E35)*1000,($D35+$E35))&lt;Setup!$B$11,"D","N"),IF(AND(Setup!$B$9="Take from R&amp;R",OR(MOD(K$7-(Setup!$B$6+$F35)+($D35+$E35)*1000,($D35+$E35))=$D35,MOD(K$7-(Setup!$B$6+$F35)+($D35+$E35)*1000,($D35+$E35))=($D35+$E35)-1)),"T","R"))))</f>
      </c>
      <c r="L35" s="24">
        <f>IF($A35="","",IF(AND(Setup!$B$9="Mark as travel",OR(MOD(L$7-(Setup!$B$6+$F35)+($D35+$E35)*1000,($D35+$E35))=0,MOD(L$7-(Setup!$B$6+$F35)+($D35+$E35)*1000,($D35+$E35))=$D35-1)),"T",IF(MOD(L$7-(Setup!$B$6+$F35)+($D35+$E35)*1000,($D35+$E35))&lt;$D35,IF(MOD(L$7-(Setup!$B$6+$F35)+($D35+$E35)*1000,($D35+$E35))&lt;Setup!$B$11,"D","N"),IF(AND(Setup!$B$9="Take from R&amp;R",OR(MOD(L$7-(Setup!$B$6+$F35)+($D35+$E35)*1000,($D35+$E35))=$D35,MOD(L$7-(Setup!$B$6+$F35)+($D35+$E35)*1000,($D35+$E35))=($D35+$E35)-1)),"T","R"))))</f>
      </c>
      <c r="M35" s="24">
        <f>IF($A35="","",IF(AND(Setup!$B$9="Mark as travel",OR(MOD(M$7-(Setup!$B$6+$F35)+($D35+$E35)*1000,($D35+$E35))=0,MOD(M$7-(Setup!$B$6+$F35)+($D35+$E35)*1000,($D35+$E35))=$D35-1)),"T",IF(MOD(M$7-(Setup!$B$6+$F35)+($D35+$E35)*1000,($D35+$E35))&lt;$D35,IF(MOD(M$7-(Setup!$B$6+$F35)+($D35+$E35)*1000,($D35+$E35))&lt;Setup!$B$11,"D","N"),IF(AND(Setup!$B$9="Take from R&amp;R",OR(MOD(M$7-(Setup!$B$6+$F35)+($D35+$E35)*1000,($D35+$E35))=$D35,MOD(M$7-(Setup!$B$6+$F35)+($D35+$E35)*1000,($D35+$E35))=($D35+$E35)-1)),"T","R"))))</f>
      </c>
      <c r="N35" s="24">
        <f>IF($A35="","",IF(AND(Setup!$B$9="Mark as travel",OR(MOD(N$7-(Setup!$B$6+$F35)+($D35+$E35)*1000,($D35+$E35))=0,MOD(N$7-(Setup!$B$6+$F35)+($D35+$E35)*1000,($D35+$E35))=$D35-1)),"T",IF(MOD(N$7-(Setup!$B$6+$F35)+($D35+$E35)*1000,($D35+$E35))&lt;$D35,IF(MOD(N$7-(Setup!$B$6+$F35)+($D35+$E35)*1000,($D35+$E35))&lt;Setup!$B$11,"D","N"),IF(AND(Setup!$B$9="Take from R&amp;R",OR(MOD(N$7-(Setup!$B$6+$F35)+($D35+$E35)*1000,($D35+$E35))=$D35,MOD(N$7-(Setup!$B$6+$F35)+($D35+$E35)*1000,($D35+$E35))=($D35+$E35)-1)),"T","R"))))</f>
      </c>
      <c r="O35" s="24">
        <f>IF($A35="","",IF(AND(Setup!$B$9="Mark as travel",OR(MOD(O$7-(Setup!$B$6+$F35)+($D35+$E35)*1000,($D35+$E35))=0,MOD(O$7-(Setup!$B$6+$F35)+($D35+$E35)*1000,($D35+$E35))=$D35-1)),"T",IF(MOD(O$7-(Setup!$B$6+$F35)+($D35+$E35)*1000,($D35+$E35))&lt;$D35,IF(MOD(O$7-(Setup!$B$6+$F35)+($D35+$E35)*1000,($D35+$E35))&lt;Setup!$B$11,"D","N"),IF(AND(Setup!$B$9="Take from R&amp;R",OR(MOD(O$7-(Setup!$B$6+$F35)+($D35+$E35)*1000,($D35+$E35))=$D35,MOD(O$7-(Setup!$B$6+$F35)+($D35+$E35)*1000,($D35+$E35))=($D35+$E35)-1)),"T","R"))))</f>
      </c>
      <c r="P35" s="24">
        <f>IF($A35="","",IF(AND(Setup!$B$9="Mark as travel",OR(MOD(P$7-(Setup!$B$6+$F35)+($D35+$E35)*1000,($D35+$E35))=0,MOD(P$7-(Setup!$B$6+$F35)+($D35+$E35)*1000,($D35+$E35))=$D35-1)),"T",IF(MOD(P$7-(Setup!$B$6+$F35)+($D35+$E35)*1000,($D35+$E35))&lt;$D35,IF(MOD(P$7-(Setup!$B$6+$F35)+($D35+$E35)*1000,($D35+$E35))&lt;Setup!$B$11,"D","N"),IF(AND(Setup!$B$9="Take from R&amp;R",OR(MOD(P$7-(Setup!$B$6+$F35)+($D35+$E35)*1000,($D35+$E35))=$D35,MOD(P$7-(Setup!$B$6+$F35)+($D35+$E35)*1000,($D35+$E35))=($D35+$E35)-1)),"T","R"))))</f>
      </c>
      <c r="Q35" s="24">
        <f>IF($A35="","",IF(AND(Setup!$B$9="Mark as travel",OR(MOD(Q$7-(Setup!$B$6+$F35)+($D35+$E35)*1000,($D35+$E35))=0,MOD(Q$7-(Setup!$B$6+$F35)+($D35+$E35)*1000,($D35+$E35))=$D35-1)),"T",IF(MOD(Q$7-(Setup!$B$6+$F35)+($D35+$E35)*1000,($D35+$E35))&lt;$D35,IF(MOD(Q$7-(Setup!$B$6+$F35)+($D35+$E35)*1000,($D35+$E35))&lt;Setup!$B$11,"D","N"),IF(AND(Setup!$B$9="Take from R&amp;R",OR(MOD(Q$7-(Setup!$B$6+$F35)+($D35+$E35)*1000,($D35+$E35))=$D35,MOD(Q$7-(Setup!$B$6+$F35)+($D35+$E35)*1000,($D35+$E35))=($D35+$E35)-1)),"T","R"))))</f>
      </c>
      <c r="R35" s="24">
        <f>IF($A35="","",IF(AND(Setup!$B$9="Mark as travel",OR(MOD(R$7-(Setup!$B$6+$F35)+($D35+$E35)*1000,($D35+$E35))=0,MOD(R$7-(Setup!$B$6+$F35)+($D35+$E35)*1000,($D35+$E35))=$D35-1)),"T",IF(MOD(R$7-(Setup!$B$6+$F35)+($D35+$E35)*1000,($D35+$E35))&lt;$D35,IF(MOD(R$7-(Setup!$B$6+$F35)+($D35+$E35)*1000,($D35+$E35))&lt;Setup!$B$11,"D","N"),IF(AND(Setup!$B$9="Take from R&amp;R",OR(MOD(R$7-(Setup!$B$6+$F35)+($D35+$E35)*1000,($D35+$E35))=$D35,MOD(R$7-(Setup!$B$6+$F35)+($D35+$E35)*1000,($D35+$E35))=($D35+$E35)-1)),"T","R"))))</f>
      </c>
      <c r="S35" s="24">
        <f>IF($A35="","",IF(AND(Setup!$B$9="Mark as travel",OR(MOD(S$7-(Setup!$B$6+$F35)+($D35+$E35)*1000,($D35+$E35))=0,MOD(S$7-(Setup!$B$6+$F35)+($D35+$E35)*1000,($D35+$E35))=$D35-1)),"T",IF(MOD(S$7-(Setup!$B$6+$F35)+($D35+$E35)*1000,($D35+$E35))&lt;$D35,IF(MOD(S$7-(Setup!$B$6+$F35)+($D35+$E35)*1000,($D35+$E35))&lt;Setup!$B$11,"D","N"),IF(AND(Setup!$B$9="Take from R&amp;R",OR(MOD(S$7-(Setup!$B$6+$F35)+($D35+$E35)*1000,($D35+$E35))=$D35,MOD(S$7-(Setup!$B$6+$F35)+($D35+$E35)*1000,($D35+$E35))=($D35+$E35)-1)),"T","R"))))</f>
      </c>
      <c r="T35" s="24">
        <f>IF($A35="","",IF(AND(Setup!$B$9="Mark as travel",OR(MOD(T$7-(Setup!$B$6+$F35)+($D35+$E35)*1000,($D35+$E35))=0,MOD(T$7-(Setup!$B$6+$F35)+($D35+$E35)*1000,($D35+$E35))=$D35-1)),"T",IF(MOD(T$7-(Setup!$B$6+$F35)+($D35+$E35)*1000,($D35+$E35))&lt;$D35,IF(MOD(T$7-(Setup!$B$6+$F35)+($D35+$E35)*1000,($D35+$E35))&lt;Setup!$B$11,"D","N"),IF(AND(Setup!$B$9="Take from R&amp;R",OR(MOD(T$7-(Setup!$B$6+$F35)+($D35+$E35)*1000,($D35+$E35))=$D35,MOD(T$7-(Setup!$B$6+$F35)+($D35+$E35)*1000,($D35+$E35))=($D35+$E35)-1)),"T","R"))))</f>
      </c>
      <c r="U35" s="24">
        <f>IF($A35="","",IF(AND(Setup!$B$9="Mark as travel",OR(MOD(U$7-(Setup!$B$6+$F35)+($D35+$E35)*1000,($D35+$E35))=0,MOD(U$7-(Setup!$B$6+$F35)+($D35+$E35)*1000,($D35+$E35))=$D35-1)),"T",IF(MOD(U$7-(Setup!$B$6+$F35)+($D35+$E35)*1000,($D35+$E35))&lt;$D35,IF(MOD(U$7-(Setup!$B$6+$F35)+($D35+$E35)*1000,($D35+$E35))&lt;Setup!$B$11,"D","N"),IF(AND(Setup!$B$9="Take from R&amp;R",OR(MOD(U$7-(Setup!$B$6+$F35)+($D35+$E35)*1000,($D35+$E35))=$D35,MOD(U$7-(Setup!$B$6+$F35)+($D35+$E35)*1000,($D35+$E35))=($D35+$E35)-1)),"T","R"))))</f>
      </c>
      <c r="V35" s="24">
        <f>IF($A35="","",IF(AND(Setup!$B$9="Mark as travel",OR(MOD(V$7-(Setup!$B$6+$F35)+($D35+$E35)*1000,($D35+$E35))=0,MOD(V$7-(Setup!$B$6+$F35)+($D35+$E35)*1000,($D35+$E35))=$D35-1)),"T",IF(MOD(V$7-(Setup!$B$6+$F35)+($D35+$E35)*1000,($D35+$E35))&lt;$D35,IF(MOD(V$7-(Setup!$B$6+$F35)+($D35+$E35)*1000,($D35+$E35))&lt;Setup!$B$11,"D","N"),IF(AND(Setup!$B$9="Take from R&amp;R",OR(MOD(V$7-(Setup!$B$6+$F35)+($D35+$E35)*1000,($D35+$E35))=$D35,MOD(V$7-(Setup!$B$6+$F35)+($D35+$E35)*1000,($D35+$E35))=($D35+$E35)-1)),"T","R"))))</f>
      </c>
      <c r="W35" s="24">
        <f>IF($A35="","",IF(AND(Setup!$B$9="Mark as travel",OR(MOD(W$7-(Setup!$B$6+$F35)+($D35+$E35)*1000,($D35+$E35))=0,MOD(W$7-(Setup!$B$6+$F35)+($D35+$E35)*1000,($D35+$E35))=$D35-1)),"T",IF(MOD(W$7-(Setup!$B$6+$F35)+($D35+$E35)*1000,($D35+$E35))&lt;$D35,IF(MOD(W$7-(Setup!$B$6+$F35)+($D35+$E35)*1000,($D35+$E35))&lt;Setup!$B$11,"D","N"),IF(AND(Setup!$B$9="Take from R&amp;R",OR(MOD(W$7-(Setup!$B$6+$F35)+($D35+$E35)*1000,($D35+$E35))=$D35,MOD(W$7-(Setup!$B$6+$F35)+($D35+$E35)*1000,($D35+$E35))=($D35+$E35)-1)),"T","R"))))</f>
      </c>
      <c r="X35" s="24">
        <f>IF($A35="","",IF(AND(Setup!$B$9="Mark as travel",OR(MOD(X$7-(Setup!$B$6+$F35)+($D35+$E35)*1000,($D35+$E35))=0,MOD(X$7-(Setup!$B$6+$F35)+($D35+$E35)*1000,($D35+$E35))=$D35-1)),"T",IF(MOD(X$7-(Setup!$B$6+$F35)+($D35+$E35)*1000,($D35+$E35))&lt;$D35,IF(MOD(X$7-(Setup!$B$6+$F35)+($D35+$E35)*1000,($D35+$E35))&lt;Setup!$B$11,"D","N"),IF(AND(Setup!$B$9="Take from R&amp;R",OR(MOD(X$7-(Setup!$B$6+$F35)+($D35+$E35)*1000,($D35+$E35))=$D35,MOD(X$7-(Setup!$B$6+$F35)+($D35+$E35)*1000,($D35+$E35))=($D35+$E35)-1)),"T","R"))))</f>
      </c>
      <c r="Y35" s="24">
        <f>IF($A35="","",IF(AND(Setup!$B$9="Mark as travel",OR(MOD(Y$7-(Setup!$B$6+$F35)+($D35+$E35)*1000,($D35+$E35))=0,MOD(Y$7-(Setup!$B$6+$F35)+($D35+$E35)*1000,($D35+$E35))=$D35-1)),"T",IF(MOD(Y$7-(Setup!$B$6+$F35)+($D35+$E35)*1000,($D35+$E35))&lt;$D35,IF(MOD(Y$7-(Setup!$B$6+$F35)+($D35+$E35)*1000,($D35+$E35))&lt;Setup!$B$11,"D","N"),IF(AND(Setup!$B$9="Take from R&amp;R",OR(MOD(Y$7-(Setup!$B$6+$F35)+($D35+$E35)*1000,($D35+$E35))=$D35,MOD(Y$7-(Setup!$B$6+$F35)+($D35+$E35)*1000,($D35+$E35))=($D35+$E35)-1)),"T","R"))))</f>
      </c>
      <c r="Z35" s="24">
        <f>IF($A35="","",IF(AND(Setup!$B$9="Mark as travel",OR(MOD(Z$7-(Setup!$B$6+$F35)+($D35+$E35)*1000,($D35+$E35))=0,MOD(Z$7-(Setup!$B$6+$F35)+($D35+$E35)*1000,($D35+$E35))=$D35-1)),"T",IF(MOD(Z$7-(Setup!$B$6+$F35)+($D35+$E35)*1000,($D35+$E35))&lt;$D35,IF(MOD(Z$7-(Setup!$B$6+$F35)+($D35+$E35)*1000,($D35+$E35))&lt;Setup!$B$11,"D","N"),IF(AND(Setup!$B$9="Take from R&amp;R",OR(MOD(Z$7-(Setup!$B$6+$F35)+($D35+$E35)*1000,($D35+$E35))=$D35,MOD(Z$7-(Setup!$B$6+$F35)+($D35+$E35)*1000,($D35+$E35))=($D35+$E35)-1)),"T","R"))))</f>
      </c>
      <c r="AA35" s="24">
        <f>IF($A35="","",IF(AND(Setup!$B$9="Mark as travel",OR(MOD(AA$7-(Setup!$B$6+$F35)+($D35+$E35)*1000,($D35+$E35))=0,MOD(AA$7-(Setup!$B$6+$F35)+($D35+$E35)*1000,($D35+$E35))=$D35-1)),"T",IF(MOD(AA$7-(Setup!$B$6+$F35)+($D35+$E35)*1000,($D35+$E35))&lt;$D35,IF(MOD(AA$7-(Setup!$B$6+$F35)+($D35+$E35)*1000,($D35+$E35))&lt;Setup!$B$11,"D","N"),IF(AND(Setup!$B$9="Take from R&amp;R",OR(MOD(AA$7-(Setup!$B$6+$F35)+($D35+$E35)*1000,($D35+$E35))=$D35,MOD(AA$7-(Setup!$B$6+$F35)+($D35+$E35)*1000,($D35+$E35))=($D35+$E35)-1)),"T","R"))))</f>
      </c>
      <c r="AB35" s="24">
        <f>IF($A35="","",IF(AND(Setup!$B$9="Mark as travel",OR(MOD(AB$7-(Setup!$B$6+$F35)+($D35+$E35)*1000,($D35+$E35))=0,MOD(AB$7-(Setup!$B$6+$F35)+($D35+$E35)*1000,($D35+$E35))=$D35-1)),"T",IF(MOD(AB$7-(Setup!$B$6+$F35)+($D35+$E35)*1000,($D35+$E35))&lt;$D35,IF(MOD(AB$7-(Setup!$B$6+$F35)+($D35+$E35)*1000,($D35+$E35))&lt;Setup!$B$11,"D","N"),IF(AND(Setup!$B$9="Take from R&amp;R",OR(MOD(AB$7-(Setup!$B$6+$F35)+($D35+$E35)*1000,($D35+$E35))=$D35,MOD(AB$7-(Setup!$B$6+$F35)+($D35+$E35)*1000,($D35+$E35))=($D35+$E35)-1)),"T","R"))))</f>
      </c>
      <c r="AC35" s="24">
        <f>IF($A35="","",IF(AND(Setup!$B$9="Mark as travel",OR(MOD(AC$7-(Setup!$B$6+$F35)+($D35+$E35)*1000,($D35+$E35))=0,MOD(AC$7-(Setup!$B$6+$F35)+($D35+$E35)*1000,($D35+$E35))=$D35-1)),"T",IF(MOD(AC$7-(Setup!$B$6+$F35)+($D35+$E35)*1000,($D35+$E35))&lt;$D35,IF(MOD(AC$7-(Setup!$B$6+$F35)+($D35+$E35)*1000,($D35+$E35))&lt;Setup!$B$11,"D","N"),IF(AND(Setup!$B$9="Take from R&amp;R",OR(MOD(AC$7-(Setup!$B$6+$F35)+($D35+$E35)*1000,($D35+$E35))=$D35,MOD(AC$7-(Setup!$B$6+$F35)+($D35+$E35)*1000,($D35+$E35))=($D35+$E35)-1)),"T","R"))))</f>
      </c>
      <c r="AD35" s="24">
        <f>IF($A35="","",IF(AND(Setup!$B$9="Mark as travel",OR(MOD(AD$7-(Setup!$B$6+$F35)+($D35+$E35)*1000,($D35+$E35))=0,MOD(AD$7-(Setup!$B$6+$F35)+($D35+$E35)*1000,($D35+$E35))=$D35-1)),"T",IF(MOD(AD$7-(Setup!$B$6+$F35)+($D35+$E35)*1000,($D35+$E35))&lt;$D35,IF(MOD(AD$7-(Setup!$B$6+$F35)+($D35+$E35)*1000,($D35+$E35))&lt;Setup!$B$11,"D","N"),IF(AND(Setup!$B$9="Take from R&amp;R",OR(MOD(AD$7-(Setup!$B$6+$F35)+($D35+$E35)*1000,($D35+$E35))=$D35,MOD(AD$7-(Setup!$B$6+$F35)+($D35+$E35)*1000,($D35+$E35))=($D35+$E35)-1)),"T","R"))))</f>
      </c>
      <c r="AE35" s="24">
        <f>IF($A35="","",IF(AND(Setup!$B$9="Mark as travel",OR(MOD(AE$7-(Setup!$B$6+$F35)+($D35+$E35)*1000,($D35+$E35))=0,MOD(AE$7-(Setup!$B$6+$F35)+($D35+$E35)*1000,($D35+$E35))=$D35-1)),"T",IF(MOD(AE$7-(Setup!$B$6+$F35)+($D35+$E35)*1000,($D35+$E35))&lt;$D35,IF(MOD(AE$7-(Setup!$B$6+$F35)+($D35+$E35)*1000,($D35+$E35))&lt;Setup!$B$11,"D","N"),IF(AND(Setup!$B$9="Take from R&amp;R",OR(MOD(AE$7-(Setup!$B$6+$F35)+($D35+$E35)*1000,($D35+$E35))=$D35,MOD(AE$7-(Setup!$B$6+$F35)+($D35+$E35)*1000,($D35+$E35))=($D35+$E35)-1)),"T","R"))))</f>
      </c>
      <c r="AF35" s="24">
        <f>IF($A35="","",IF(AND(Setup!$B$9="Mark as travel",OR(MOD(AF$7-(Setup!$B$6+$F35)+($D35+$E35)*1000,($D35+$E35))=0,MOD(AF$7-(Setup!$B$6+$F35)+($D35+$E35)*1000,($D35+$E35))=$D35-1)),"T",IF(MOD(AF$7-(Setup!$B$6+$F35)+($D35+$E35)*1000,($D35+$E35))&lt;$D35,IF(MOD(AF$7-(Setup!$B$6+$F35)+($D35+$E35)*1000,($D35+$E35))&lt;Setup!$B$11,"D","N"),IF(AND(Setup!$B$9="Take from R&amp;R",OR(MOD(AF$7-(Setup!$B$6+$F35)+($D35+$E35)*1000,($D35+$E35))=$D35,MOD(AF$7-(Setup!$B$6+$F35)+($D35+$E35)*1000,($D35+$E35))=($D35+$E35)-1)),"T","R"))))</f>
      </c>
      <c r="AG35" s="24">
        <f>IF($A35="","",IF(AND(Setup!$B$9="Mark as travel",OR(MOD(AG$7-(Setup!$B$6+$F35)+($D35+$E35)*1000,($D35+$E35))=0,MOD(AG$7-(Setup!$B$6+$F35)+($D35+$E35)*1000,($D35+$E35))=$D35-1)),"T",IF(MOD(AG$7-(Setup!$B$6+$F35)+($D35+$E35)*1000,($D35+$E35))&lt;$D35,IF(MOD(AG$7-(Setup!$B$6+$F35)+($D35+$E35)*1000,($D35+$E35))&lt;Setup!$B$11,"D","N"),IF(AND(Setup!$B$9="Take from R&amp;R",OR(MOD(AG$7-(Setup!$B$6+$F35)+($D35+$E35)*1000,($D35+$E35))=$D35,MOD(AG$7-(Setup!$B$6+$F35)+($D35+$E35)*1000,($D35+$E35))=($D35+$E35)-1)),"T","R"))))</f>
      </c>
      <c r="AH35" s="24">
        <f>IF($A35="","",IF(AND(Setup!$B$9="Mark as travel",OR(MOD(AH$7-(Setup!$B$6+$F35)+($D35+$E35)*1000,($D35+$E35))=0,MOD(AH$7-(Setup!$B$6+$F35)+($D35+$E35)*1000,($D35+$E35))=$D35-1)),"T",IF(MOD(AH$7-(Setup!$B$6+$F35)+($D35+$E35)*1000,($D35+$E35))&lt;$D35,IF(MOD(AH$7-(Setup!$B$6+$F35)+($D35+$E35)*1000,($D35+$E35))&lt;Setup!$B$11,"D","N"),IF(AND(Setup!$B$9="Take from R&amp;R",OR(MOD(AH$7-(Setup!$B$6+$F35)+($D35+$E35)*1000,($D35+$E35))=$D35,MOD(AH$7-(Setup!$B$6+$F35)+($D35+$E35)*1000,($D35+$E35))=($D35+$E35)-1)),"T","R"))))</f>
      </c>
      <c r="AI35" s="24">
        <f>IF($A35="","",IF(AND(Setup!$B$9="Mark as travel",OR(MOD(AI$7-(Setup!$B$6+$F35)+($D35+$E35)*1000,($D35+$E35))=0,MOD(AI$7-(Setup!$B$6+$F35)+($D35+$E35)*1000,($D35+$E35))=$D35-1)),"T",IF(MOD(AI$7-(Setup!$B$6+$F35)+($D35+$E35)*1000,($D35+$E35))&lt;$D35,IF(MOD(AI$7-(Setup!$B$6+$F35)+($D35+$E35)*1000,($D35+$E35))&lt;Setup!$B$11,"D","N"),IF(AND(Setup!$B$9="Take from R&amp;R",OR(MOD(AI$7-(Setup!$B$6+$F35)+($D35+$E35)*1000,($D35+$E35))=$D35,MOD(AI$7-(Setup!$B$6+$F35)+($D35+$E35)*1000,($D35+$E35))=($D35+$E35)-1)),"T","R"))))</f>
      </c>
      <c r="AJ35" s="24">
        <f>IF($A35="","",IF(AND(Setup!$B$9="Mark as travel",OR(MOD(AJ$7-(Setup!$B$6+$F35)+($D35+$E35)*1000,($D35+$E35))=0,MOD(AJ$7-(Setup!$B$6+$F35)+($D35+$E35)*1000,($D35+$E35))=$D35-1)),"T",IF(MOD(AJ$7-(Setup!$B$6+$F35)+($D35+$E35)*1000,($D35+$E35))&lt;$D35,IF(MOD(AJ$7-(Setup!$B$6+$F35)+($D35+$E35)*1000,($D35+$E35))&lt;Setup!$B$11,"D","N"),IF(AND(Setup!$B$9="Take from R&amp;R",OR(MOD(AJ$7-(Setup!$B$6+$F35)+($D35+$E35)*1000,($D35+$E35))=$D35,MOD(AJ$7-(Setup!$B$6+$F35)+($D35+$E35)*1000,($D35+$E35))=($D35+$E35)-1)),"T","R"))))</f>
      </c>
      <c r="AK35" s="24">
        <f>IF($A35="","",IF(AND(Setup!$B$9="Mark as travel",OR(MOD(AK$7-(Setup!$B$6+$F35)+($D35+$E35)*1000,($D35+$E35))=0,MOD(AK$7-(Setup!$B$6+$F35)+($D35+$E35)*1000,($D35+$E35))=$D35-1)),"T",IF(MOD(AK$7-(Setup!$B$6+$F35)+($D35+$E35)*1000,($D35+$E35))&lt;$D35,IF(MOD(AK$7-(Setup!$B$6+$F35)+($D35+$E35)*1000,($D35+$E35))&lt;Setup!$B$11,"D","N"),IF(AND(Setup!$B$9="Take from R&amp;R",OR(MOD(AK$7-(Setup!$B$6+$F35)+($D35+$E35)*1000,($D35+$E35))=$D35,MOD(AK$7-(Setup!$B$6+$F35)+($D35+$E35)*1000,($D35+$E35))=($D35+$E35)-1)),"T","R"))))</f>
      </c>
      <c r="AL35" s="24">
        <f>IF($A35="","",IF(AND(Setup!$B$9="Mark as travel",OR(MOD(AL$7-(Setup!$B$6+$F35)+($D35+$E35)*1000,($D35+$E35))=0,MOD(AL$7-(Setup!$B$6+$F35)+($D35+$E35)*1000,($D35+$E35))=$D35-1)),"T",IF(MOD(AL$7-(Setup!$B$6+$F35)+($D35+$E35)*1000,($D35+$E35))&lt;$D35,IF(MOD(AL$7-(Setup!$B$6+$F35)+($D35+$E35)*1000,($D35+$E35))&lt;Setup!$B$11,"D","N"),IF(AND(Setup!$B$9="Take from R&amp;R",OR(MOD(AL$7-(Setup!$B$6+$F35)+($D35+$E35)*1000,($D35+$E35))=$D35,MOD(AL$7-(Setup!$B$6+$F35)+($D35+$E35)*1000,($D35+$E35))=($D35+$E35)-1)),"T","R"))))</f>
      </c>
      <c r="AM35" s="24">
        <f>IF($A35="","",IF(AND(Setup!$B$9="Mark as travel",OR(MOD(AM$7-(Setup!$B$6+$F35)+($D35+$E35)*1000,($D35+$E35))=0,MOD(AM$7-(Setup!$B$6+$F35)+($D35+$E35)*1000,($D35+$E35))=$D35-1)),"T",IF(MOD(AM$7-(Setup!$B$6+$F35)+($D35+$E35)*1000,($D35+$E35))&lt;$D35,IF(MOD(AM$7-(Setup!$B$6+$F35)+($D35+$E35)*1000,($D35+$E35))&lt;Setup!$B$11,"D","N"),IF(AND(Setup!$B$9="Take from R&amp;R",OR(MOD(AM$7-(Setup!$B$6+$F35)+($D35+$E35)*1000,($D35+$E35))=$D35,MOD(AM$7-(Setup!$B$6+$F35)+($D35+$E35)*1000,($D35+$E35))=($D35+$E35)-1)),"T","R"))))</f>
      </c>
      <c r="AN35" s="24">
        <f>IF($A35="","",IF(AND(Setup!$B$9="Mark as travel",OR(MOD(AN$7-(Setup!$B$6+$F35)+($D35+$E35)*1000,($D35+$E35))=0,MOD(AN$7-(Setup!$B$6+$F35)+($D35+$E35)*1000,($D35+$E35))=$D35-1)),"T",IF(MOD(AN$7-(Setup!$B$6+$F35)+($D35+$E35)*1000,($D35+$E35))&lt;$D35,IF(MOD(AN$7-(Setup!$B$6+$F35)+($D35+$E35)*1000,($D35+$E35))&lt;Setup!$B$11,"D","N"),IF(AND(Setup!$B$9="Take from R&amp;R",OR(MOD(AN$7-(Setup!$B$6+$F35)+($D35+$E35)*1000,($D35+$E35))=$D35,MOD(AN$7-(Setup!$B$6+$F35)+($D35+$E35)*1000,($D35+$E35))=($D35+$E35)-1)),"T","R"))))</f>
      </c>
      <c r="AO35" s="24">
        <f>IF($A35="","",IF(AND(Setup!$B$9="Mark as travel",OR(MOD(AO$7-(Setup!$B$6+$F35)+($D35+$E35)*1000,($D35+$E35))=0,MOD(AO$7-(Setup!$B$6+$F35)+($D35+$E35)*1000,($D35+$E35))=$D35-1)),"T",IF(MOD(AO$7-(Setup!$B$6+$F35)+($D35+$E35)*1000,($D35+$E35))&lt;$D35,IF(MOD(AO$7-(Setup!$B$6+$F35)+($D35+$E35)*1000,($D35+$E35))&lt;Setup!$B$11,"D","N"),IF(AND(Setup!$B$9="Take from R&amp;R",OR(MOD(AO$7-(Setup!$B$6+$F35)+($D35+$E35)*1000,($D35+$E35))=$D35,MOD(AO$7-(Setup!$B$6+$F35)+($D35+$E35)*1000,($D35+$E35))=($D35+$E35)-1)),"T","R"))))</f>
      </c>
      <c r="AP35" s="24">
        <f>IF($A35="","",IF(AND(Setup!$B$9="Mark as travel",OR(MOD(AP$7-(Setup!$B$6+$F35)+($D35+$E35)*1000,($D35+$E35))=0,MOD(AP$7-(Setup!$B$6+$F35)+($D35+$E35)*1000,($D35+$E35))=$D35-1)),"T",IF(MOD(AP$7-(Setup!$B$6+$F35)+($D35+$E35)*1000,($D35+$E35))&lt;$D35,IF(MOD(AP$7-(Setup!$B$6+$F35)+($D35+$E35)*1000,($D35+$E35))&lt;Setup!$B$11,"D","N"),IF(AND(Setup!$B$9="Take from R&amp;R",OR(MOD(AP$7-(Setup!$B$6+$F35)+($D35+$E35)*1000,($D35+$E35))=$D35,MOD(AP$7-(Setup!$B$6+$F35)+($D35+$E35)*1000,($D35+$E35))=($D35+$E35)-1)),"T","R"))))</f>
      </c>
      <c r="AQ35" s="24">
        <f>IF($A35="","",IF(AND(Setup!$B$9="Mark as travel",OR(MOD(AQ$7-(Setup!$B$6+$F35)+($D35+$E35)*1000,($D35+$E35))=0,MOD(AQ$7-(Setup!$B$6+$F35)+($D35+$E35)*1000,($D35+$E35))=$D35-1)),"T",IF(MOD(AQ$7-(Setup!$B$6+$F35)+($D35+$E35)*1000,($D35+$E35))&lt;$D35,IF(MOD(AQ$7-(Setup!$B$6+$F35)+($D35+$E35)*1000,($D35+$E35))&lt;Setup!$B$11,"D","N"),IF(AND(Setup!$B$9="Take from R&amp;R",OR(MOD(AQ$7-(Setup!$B$6+$F35)+($D35+$E35)*1000,($D35+$E35))=$D35,MOD(AQ$7-(Setup!$B$6+$F35)+($D35+$E35)*1000,($D35+$E35))=($D35+$E35)-1)),"T","R"))))</f>
      </c>
      <c r="AR35" s="24">
        <f>IF($A35="","",IF(AND(Setup!$B$9="Mark as travel",OR(MOD(AR$7-(Setup!$B$6+$F35)+($D35+$E35)*1000,($D35+$E35))=0,MOD(AR$7-(Setup!$B$6+$F35)+($D35+$E35)*1000,($D35+$E35))=$D35-1)),"T",IF(MOD(AR$7-(Setup!$B$6+$F35)+($D35+$E35)*1000,($D35+$E35))&lt;$D35,IF(MOD(AR$7-(Setup!$B$6+$F35)+($D35+$E35)*1000,($D35+$E35))&lt;Setup!$B$11,"D","N"),IF(AND(Setup!$B$9="Take from R&amp;R",OR(MOD(AR$7-(Setup!$B$6+$F35)+($D35+$E35)*1000,($D35+$E35))=$D35,MOD(AR$7-(Setup!$B$6+$F35)+($D35+$E35)*1000,($D35+$E35))=($D35+$E35)-1)),"T","R"))))</f>
      </c>
      <c r="AS35" s="24">
        <f>IF($A35="","",IF(AND(Setup!$B$9="Mark as travel",OR(MOD(AS$7-(Setup!$B$6+$F35)+($D35+$E35)*1000,($D35+$E35))=0,MOD(AS$7-(Setup!$B$6+$F35)+($D35+$E35)*1000,($D35+$E35))=$D35-1)),"T",IF(MOD(AS$7-(Setup!$B$6+$F35)+($D35+$E35)*1000,($D35+$E35))&lt;$D35,IF(MOD(AS$7-(Setup!$B$6+$F35)+($D35+$E35)*1000,($D35+$E35))&lt;Setup!$B$11,"D","N"),IF(AND(Setup!$B$9="Take from R&amp;R",OR(MOD(AS$7-(Setup!$B$6+$F35)+($D35+$E35)*1000,($D35+$E35))=$D35,MOD(AS$7-(Setup!$B$6+$F35)+($D35+$E35)*1000,($D35+$E35))=($D35+$E35)-1)),"T","R"))))</f>
      </c>
      <c r="AT35" s="24">
        <f>IF($A35="","",IF(AND(Setup!$B$9="Mark as travel",OR(MOD(AT$7-(Setup!$B$6+$F35)+($D35+$E35)*1000,($D35+$E35))=0,MOD(AT$7-(Setup!$B$6+$F35)+($D35+$E35)*1000,($D35+$E35))=$D35-1)),"T",IF(MOD(AT$7-(Setup!$B$6+$F35)+($D35+$E35)*1000,($D35+$E35))&lt;$D35,IF(MOD(AT$7-(Setup!$B$6+$F35)+($D35+$E35)*1000,($D35+$E35))&lt;Setup!$B$11,"D","N"),IF(AND(Setup!$B$9="Take from R&amp;R",OR(MOD(AT$7-(Setup!$B$6+$F35)+($D35+$E35)*1000,($D35+$E35))=$D35,MOD(AT$7-(Setup!$B$6+$F35)+($D35+$E35)*1000,($D35+$E35))=($D35+$E35)-1)),"T","R"))))</f>
      </c>
      <c r="AU35" s="24">
        <f>IF($A35="","",IF(AND(Setup!$B$9="Mark as travel",OR(MOD(AU$7-(Setup!$B$6+$F35)+($D35+$E35)*1000,($D35+$E35))=0,MOD(AU$7-(Setup!$B$6+$F35)+($D35+$E35)*1000,($D35+$E35))=$D35-1)),"T",IF(MOD(AU$7-(Setup!$B$6+$F35)+($D35+$E35)*1000,($D35+$E35))&lt;$D35,IF(MOD(AU$7-(Setup!$B$6+$F35)+($D35+$E35)*1000,($D35+$E35))&lt;Setup!$B$11,"D","N"),IF(AND(Setup!$B$9="Take from R&amp;R",OR(MOD(AU$7-(Setup!$B$6+$F35)+($D35+$E35)*1000,($D35+$E35))=$D35,MOD(AU$7-(Setup!$B$6+$F35)+($D35+$E35)*1000,($D35+$E35))=($D35+$E35)-1)),"T","R"))))</f>
      </c>
      <c r="AV35" s="24">
        <f>IF($A35="","",IF(AND(Setup!$B$9="Mark as travel",OR(MOD(AV$7-(Setup!$B$6+$F35)+($D35+$E35)*1000,($D35+$E35))=0,MOD(AV$7-(Setup!$B$6+$F35)+($D35+$E35)*1000,($D35+$E35))=$D35-1)),"T",IF(MOD(AV$7-(Setup!$B$6+$F35)+($D35+$E35)*1000,($D35+$E35))&lt;$D35,IF(MOD(AV$7-(Setup!$B$6+$F35)+($D35+$E35)*1000,($D35+$E35))&lt;Setup!$B$11,"D","N"),IF(AND(Setup!$B$9="Take from R&amp;R",OR(MOD(AV$7-(Setup!$B$6+$F35)+($D35+$E35)*1000,($D35+$E35))=$D35,MOD(AV$7-(Setup!$B$6+$F35)+($D35+$E35)*1000,($D35+$E35))=($D35+$E35)-1)),"T","R"))))</f>
      </c>
      <c r="AW35" s="24">
        <f>IF($A35="","",IF(AND(Setup!$B$9="Mark as travel",OR(MOD(AW$7-(Setup!$B$6+$F35)+($D35+$E35)*1000,($D35+$E35))=0,MOD(AW$7-(Setup!$B$6+$F35)+($D35+$E35)*1000,($D35+$E35))=$D35-1)),"T",IF(MOD(AW$7-(Setup!$B$6+$F35)+($D35+$E35)*1000,($D35+$E35))&lt;$D35,IF(MOD(AW$7-(Setup!$B$6+$F35)+($D35+$E35)*1000,($D35+$E35))&lt;Setup!$B$11,"D","N"),IF(AND(Setup!$B$9="Take from R&amp;R",OR(MOD(AW$7-(Setup!$B$6+$F35)+($D35+$E35)*1000,($D35+$E35))=$D35,MOD(AW$7-(Setup!$B$6+$F35)+($D35+$E35)*1000,($D35+$E35))=($D35+$E35)-1)),"T","R"))))</f>
      </c>
      <c r="AX35" s="24">
        <f>IF($A35="","",IF(AND(Setup!$B$9="Mark as travel",OR(MOD(AX$7-(Setup!$B$6+$F35)+($D35+$E35)*1000,($D35+$E35))=0,MOD(AX$7-(Setup!$B$6+$F35)+($D35+$E35)*1000,($D35+$E35))=$D35-1)),"T",IF(MOD(AX$7-(Setup!$B$6+$F35)+($D35+$E35)*1000,($D35+$E35))&lt;$D35,IF(MOD(AX$7-(Setup!$B$6+$F35)+($D35+$E35)*1000,($D35+$E35))&lt;Setup!$B$11,"D","N"),IF(AND(Setup!$B$9="Take from R&amp;R",OR(MOD(AX$7-(Setup!$B$6+$F35)+($D35+$E35)*1000,($D35+$E35))=$D35,MOD(AX$7-(Setup!$B$6+$F35)+($D35+$E35)*1000,($D35+$E35))=($D35+$E35)-1)),"T","R"))))</f>
      </c>
      <c r="AY35" s="24">
        <f>IF($A35="","",IF(AND(Setup!$B$9="Mark as travel",OR(MOD(AY$7-(Setup!$B$6+$F35)+($D35+$E35)*1000,($D35+$E35))=0,MOD(AY$7-(Setup!$B$6+$F35)+($D35+$E35)*1000,($D35+$E35))=$D35-1)),"T",IF(MOD(AY$7-(Setup!$B$6+$F35)+($D35+$E35)*1000,($D35+$E35))&lt;$D35,IF(MOD(AY$7-(Setup!$B$6+$F35)+($D35+$E35)*1000,($D35+$E35))&lt;Setup!$B$11,"D","N"),IF(AND(Setup!$B$9="Take from R&amp;R",OR(MOD(AY$7-(Setup!$B$6+$F35)+($D35+$E35)*1000,($D35+$E35))=$D35,MOD(AY$7-(Setup!$B$6+$F35)+($D35+$E35)*1000,($D35+$E35))=($D35+$E35)-1)),"T","R"))))</f>
      </c>
      <c r="AZ35" s="24">
        <f>IF($A35="","",IF(AND(Setup!$B$9="Mark as travel",OR(MOD(AZ$7-(Setup!$B$6+$F35)+($D35+$E35)*1000,($D35+$E35))=0,MOD(AZ$7-(Setup!$B$6+$F35)+($D35+$E35)*1000,($D35+$E35))=$D35-1)),"T",IF(MOD(AZ$7-(Setup!$B$6+$F35)+($D35+$E35)*1000,($D35+$E35))&lt;$D35,IF(MOD(AZ$7-(Setup!$B$6+$F35)+($D35+$E35)*1000,($D35+$E35))&lt;Setup!$B$11,"D","N"),IF(AND(Setup!$B$9="Take from R&amp;R",OR(MOD(AZ$7-(Setup!$B$6+$F35)+($D35+$E35)*1000,($D35+$E35))=$D35,MOD(AZ$7-(Setup!$B$6+$F35)+($D35+$E35)*1000,($D35+$E35))=($D35+$E35)-1)),"T","R"))))</f>
      </c>
      <c r="BA35" s="24">
        <f>IF($A35="","",IF(AND(Setup!$B$9="Mark as travel",OR(MOD(BA$7-(Setup!$B$6+$F35)+($D35+$E35)*1000,($D35+$E35))=0,MOD(BA$7-(Setup!$B$6+$F35)+($D35+$E35)*1000,($D35+$E35))=$D35-1)),"T",IF(MOD(BA$7-(Setup!$B$6+$F35)+($D35+$E35)*1000,($D35+$E35))&lt;$D35,IF(MOD(BA$7-(Setup!$B$6+$F35)+($D35+$E35)*1000,($D35+$E35))&lt;Setup!$B$11,"D","N"),IF(AND(Setup!$B$9="Take from R&amp;R",OR(MOD(BA$7-(Setup!$B$6+$F35)+($D35+$E35)*1000,($D35+$E35))=$D35,MOD(BA$7-(Setup!$B$6+$F35)+($D35+$E35)*1000,($D35+$E35))=($D35+$E35)-1)),"T","R"))))</f>
      </c>
      <c r="BB35" s="24">
        <f>IF($A35="","",IF(AND(Setup!$B$9="Mark as travel",OR(MOD(BB$7-(Setup!$B$6+$F35)+($D35+$E35)*1000,($D35+$E35))=0,MOD(BB$7-(Setup!$B$6+$F35)+($D35+$E35)*1000,($D35+$E35))=$D35-1)),"T",IF(MOD(BB$7-(Setup!$B$6+$F35)+($D35+$E35)*1000,($D35+$E35))&lt;$D35,IF(MOD(BB$7-(Setup!$B$6+$F35)+($D35+$E35)*1000,($D35+$E35))&lt;Setup!$B$11,"D","N"),IF(AND(Setup!$B$9="Take from R&amp;R",OR(MOD(BB$7-(Setup!$B$6+$F35)+($D35+$E35)*1000,($D35+$E35))=$D35,MOD(BB$7-(Setup!$B$6+$F35)+($D35+$E35)*1000,($D35+$E35))=($D35+$E35)-1)),"T","R"))))</f>
      </c>
      <c r="BC35" s="24">
        <f>IF($A35="","",IF(AND(Setup!$B$9="Mark as travel",OR(MOD(BC$7-(Setup!$B$6+$F35)+($D35+$E35)*1000,($D35+$E35))=0,MOD(BC$7-(Setup!$B$6+$F35)+($D35+$E35)*1000,($D35+$E35))=$D35-1)),"T",IF(MOD(BC$7-(Setup!$B$6+$F35)+($D35+$E35)*1000,($D35+$E35))&lt;$D35,IF(MOD(BC$7-(Setup!$B$6+$F35)+($D35+$E35)*1000,($D35+$E35))&lt;Setup!$B$11,"D","N"),IF(AND(Setup!$B$9="Take from R&amp;R",OR(MOD(BC$7-(Setup!$B$6+$F35)+($D35+$E35)*1000,($D35+$E35))=$D35,MOD(BC$7-(Setup!$B$6+$F35)+($D35+$E35)*1000,($D35+$E35))=($D35+$E35)-1)),"T","R"))))</f>
      </c>
      <c r="BD35" s="24">
        <f>IF($A35="","",IF(AND(Setup!$B$9="Mark as travel",OR(MOD(BD$7-(Setup!$B$6+$F35)+($D35+$E35)*1000,($D35+$E35))=0,MOD(BD$7-(Setup!$B$6+$F35)+($D35+$E35)*1000,($D35+$E35))=$D35-1)),"T",IF(MOD(BD$7-(Setup!$B$6+$F35)+($D35+$E35)*1000,($D35+$E35))&lt;$D35,IF(MOD(BD$7-(Setup!$B$6+$F35)+($D35+$E35)*1000,($D35+$E35))&lt;Setup!$B$11,"D","N"),IF(AND(Setup!$B$9="Take from R&amp;R",OR(MOD(BD$7-(Setup!$B$6+$F35)+($D35+$E35)*1000,($D35+$E35))=$D35,MOD(BD$7-(Setup!$B$6+$F35)+($D35+$E35)*1000,($D35+$E35))=($D35+$E35)-1)),"T","R"))))</f>
      </c>
      <c r="BE35" s="24">
        <f>IF($A35="","",IF(AND(Setup!$B$9="Mark as travel",OR(MOD(BE$7-(Setup!$B$6+$F35)+($D35+$E35)*1000,($D35+$E35))=0,MOD(BE$7-(Setup!$B$6+$F35)+($D35+$E35)*1000,($D35+$E35))=$D35-1)),"T",IF(MOD(BE$7-(Setup!$B$6+$F35)+($D35+$E35)*1000,($D35+$E35))&lt;$D35,IF(MOD(BE$7-(Setup!$B$6+$F35)+($D35+$E35)*1000,($D35+$E35))&lt;Setup!$B$11,"D","N"),IF(AND(Setup!$B$9="Take from R&amp;R",OR(MOD(BE$7-(Setup!$B$6+$F35)+($D35+$E35)*1000,($D35+$E35))=$D35,MOD(BE$7-(Setup!$B$6+$F35)+($D35+$E35)*1000,($D35+$E35))=($D35+$E35)-1)),"T","R"))))</f>
      </c>
      <c r="BF35" s="24">
        <f>IF($A35="","",IF(AND(Setup!$B$9="Mark as travel",OR(MOD(BF$7-(Setup!$B$6+$F35)+($D35+$E35)*1000,($D35+$E35))=0,MOD(BF$7-(Setup!$B$6+$F35)+($D35+$E35)*1000,($D35+$E35))=$D35-1)),"T",IF(MOD(BF$7-(Setup!$B$6+$F35)+($D35+$E35)*1000,($D35+$E35))&lt;$D35,IF(MOD(BF$7-(Setup!$B$6+$F35)+($D35+$E35)*1000,($D35+$E35))&lt;Setup!$B$11,"D","N"),IF(AND(Setup!$B$9="Take from R&amp;R",OR(MOD(BF$7-(Setup!$B$6+$F35)+($D35+$E35)*1000,($D35+$E35))=$D35,MOD(BF$7-(Setup!$B$6+$F35)+($D35+$E35)*1000,($D35+$E35))=($D35+$E35)-1)),"T","R"))))</f>
      </c>
      <c r="BG35" s="24">
        <f>IF($A35="","",IF(AND(Setup!$B$9="Mark as travel",OR(MOD(BG$7-(Setup!$B$6+$F35)+($D35+$E35)*1000,($D35+$E35))=0,MOD(BG$7-(Setup!$B$6+$F35)+($D35+$E35)*1000,($D35+$E35))=$D35-1)),"T",IF(MOD(BG$7-(Setup!$B$6+$F35)+($D35+$E35)*1000,($D35+$E35))&lt;$D35,IF(MOD(BG$7-(Setup!$B$6+$F35)+($D35+$E35)*1000,($D35+$E35))&lt;Setup!$B$11,"D","N"),IF(AND(Setup!$B$9="Take from R&amp;R",OR(MOD(BG$7-(Setup!$B$6+$F35)+($D35+$E35)*1000,($D35+$E35))=$D35,MOD(BG$7-(Setup!$B$6+$F35)+($D35+$E35)*1000,($D35+$E35))=($D35+$E35)-1)),"T","R"))))</f>
      </c>
      <c r="BH35" s="24">
        <f>IF($A35="","",IF(AND(Setup!$B$9="Mark as travel",OR(MOD(BH$7-(Setup!$B$6+$F35)+($D35+$E35)*1000,($D35+$E35))=0,MOD(BH$7-(Setup!$B$6+$F35)+($D35+$E35)*1000,($D35+$E35))=$D35-1)),"T",IF(MOD(BH$7-(Setup!$B$6+$F35)+($D35+$E35)*1000,($D35+$E35))&lt;$D35,IF(MOD(BH$7-(Setup!$B$6+$F35)+($D35+$E35)*1000,($D35+$E35))&lt;Setup!$B$11,"D","N"),IF(AND(Setup!$B$9="Take from R&amp;R",OR(MOD(BH$7-(Setup!$B$6+$F35)+($D35+$E35)*1000,($D35+$E35))=$D35,MOD(BH$7-(Setup!$B$6+$F35)+($D35+$E35)*1000,($D35+$E35))=($D35+$E35)-1)),"T","R"))))</f>
      </c>
      <c r="BI35" s="24">
        <f>IF($A35="","",IF(AND(Setup!$B$9="Mark as travel",OR(MOD(BI$7-(Setup!$B$6+$F35)+($D35+$E35)*1000,($D35+$E35))=0,MOD(BI$7-(Setup!$B$6+$F35)+($D35+$E35)*1000,($D35+$E35))=$D35-1)),"T",IF(MOD(BI$7-(Setup!$B$6+$F35)+($D35+$E35)*1000,($D35+$E35))&lt;$D35,IF(MOD(BI$7-(Setup!$B$6+$F35)+($D35+$E35)*1000,($D35+$E35))&lt;Setup!$B$11,"D","N"),IF(AND(Setup!$B$9="Take from R&amp;R",OR(MOD(BI$7-(Setup!$B$6+$F35)+($D35+$E35)*1000,($D35+$E35))=$D35,MOD(BI$7-(Setup!$B$6+$F35)+($D35+$E35)*1000,($D35+$E35))=($D35+$E35)-1)),"T","R"))))</f>
      </c>
      <c r="BJ35" s="24">
        <f>IF($A35="","",IF(AND(Setup!$B$9="Mark as travel",OR(MOD(BJ$7-(Setup!$B$6+$F35)+($D35+$E35)*1000,($D35+$E35))=0,MOD(BJ$7-(Setup!$B$6+$F35)+($D35+$E35)*1000,($D35+$E35))=$D35-1)),"T",IF(MOD(BJ$7-(Setup!$B$6+$F35)+($D35+$E35)*1000,($D35+$E35))&lt;$D35,IF(MOD(BJ$7-(Setup!$B$6+$F35)+($D35+$E35)*1000,($D35+$E35))&lt;Setup!$B$11,"D","N"),IF(AND(Setup!$B$9="Take from R&amp;R",OR(MOD(BJ$7-(Setup!$B$6+$F35)+($D35+$E35)*1000,($D35+$E35))=$D35,MOD(BJ$7-(Setup!$B$6+$F35)+($D35+$E35)*1000,($D35+$E35))=($D35+$E35)-1)),"T","R"))))</f>
      </c>
    </row>
    <row r="36" spans="1:62" x14ac:dyDescent="0.25">
      <c r="A36" s="31"/>
      <c r="B36" s="31"/>
      <c r="C36" s="31"/>
      <c r="D36" s="14">
        <f>IF($A36="","",IF(OR($C36="",$C36="Same as Setup"),Setup!$B$15,INDEX(Setup!$B$21:$B$29,MATCH($C36,Setup!$A$21:$A$29,0))))</f>
      </c>
      <c r="E36" s="14">
        <f>IF($A36="","",IF(OR($C36="",$C36="Same as Setup"),Setup!$B$16,INDEX(Setup!$C$21:$C$29,MATCH($C36,Setup!$A$21:$A$29,0))))</f>
      </c>
      <c r="F36" s="5"/>
      <c r="G36" s="24">
        <f>IF($A36="","",IF(AND(Setup!$B$9="Mark as travel",OR(MOD(G$7-(Setup!$B$6+$F36)+($D36+$E36)*1000,($D36+$E36))=0,MOD(G$7-(Setup!$B$6+$F36)+($D36+$E36)*1000,($D36+$E36))=$D36-1)),"T",IF(MOD(G$7-(Setup!$B$6+$F36)+($D36+$E36)*1000,($D36+$E36))&lt;$D36,IF(MOD(G$7-(Setup!$B$6+$F36)+($D36+$E36)*1000,($D36+$E36))&lt;Setup!$B$11,"D","N"),IF(AND(Setup!$B$9="Take from R&amp;R",OR(MOD(G$7-(Setup!$B$6+$F36)+($D36+$E36)*1000,($D36+$E36))=$D36,MOD(G$7-(Setup!$B$6+$F36)+($D36+$E36)*1000,($D36+$E36))=($D36+$E36)-1)),"T","R"))))</f>
      </c>
      <c r="H36" s="24">
        <f>IF($A36="","",IF(AND(Setup!$B$9="Mark as travel",OR(MOD(H$7-(Setup!$B$6+$F36)+($D36+$E36)*1000,($D36+$E36))=0,MOD(H$7-(Setup!$B$6+$F36)+($D36+$E36)*1000,($D36+$E36))=$D36-1)),"T",IF(MOD(H$7-(Setup!$B$6+$F36)+($D36+$E36)*1000,($D36+$E36))&lt;$D36,IF(MOD(H$7-(Setup!$B$6+$F36)+($D36+$E36)*1000,($D36+$E36))&lt;Setup!$B$11,"D","N"),IF(AND(Setup!$B$9="Take from R&amp;R",OR(MOD(H$7-(Setup!$B$6+$F36)+($D36+$E36)*1000,($D36+$E36))=$D36,MOD(H$7-(Setup!$B$6+$F36)+($D36+$E36)*1000,($D36+$E36))=($D36+$E36)-1)),"T","R"))))</f>
      </c>
      <c r="I36" s="24">
        <f>IF($A36="","",IF(AND(Setup!$B$9="Mark as travel",OR(MOD(I$7-(Setup!$B$6+$F36)+($D36+$E36)*1000,($D36+$E36))=0,MOD(I$7-(Setup!$B$6+$F36)+($D36+$E36)*1000,($D36+$E36))=$D36-1)),"T",IF(MOD(I$7-(Setup!$B$6+$F36)+($D36+$E36)*1000,($D36+$E36))&lt;$D36,IF(MOD(I$7-(Setup!$B$6+$F36)+($D36+$E36)*1000,($D36+$E36))&lt;Setup!$B$11,"D","N"),IF(AND(Setup!$B$9="Take from R&amp;R",OR(MOD(I$7-(Setup!$B$6+$F36)+($D36+$E36)*1000,($D36+$E36))=$D36,MOD(I$7-(Setup!$B$6+$F36)+($D36+$E36)*1000,($D36+$E36))=($D36+$E36)-1)),"T","R"))))</f>
      </c>
      <c r="J36" s="24">
        <f>IF($A36="","",IF(AND(Setup!$B$9="Mark as travel",OR(MOD(J$7-(Setup!$B$6+$F36)+($D36+$E36)*1000,($D36+$E36))=0,MOD(J$7-(Setup!$B$6+$F36)+($D36+$E36)*1000,($D36+$E36))=$D36-1)),"T",IF(MOD(J$7-(Setup!$B$6+$F36)+($D36+$E36)*1000,($D36+$E36))&lt;$D36,IF(MOD(J$7-(Setup!$B$6+$F36)+($D36+$E36)*1000,($D36+$E36))&lt;Setup!$B$11,"D","N"),IF(AND(Setup!$B$9="Take from R&amp;R",OR(MOD(J$7-(Setup!$B$6+$F36)+($D36+$E36)*1000,($D36+$E36))=$D36,MOD(J$7-(Setup!$B$6+$F36)+($D36+$E36)*1000,($D36+$E36))=($D36+$E36)-1)),"T","R"))))</f>
      </c>
      <c r="K36" s="24">
        <f>IF($A36="","",IF(AND(Setup!$B$9="Mark as travel",OR(MOD(K$7-(Setup!$B$6+$F36)+($D36+$E36)*1000,($D36+$E36))=0,MOD(K$7-(Setup!$B$6+$F36)+($D36+$E36)*1000,($D36+$E36))=$D36-1)),"T",IF(MOD(K$7-(Setup!$B$6+$F36)+($D36+$E36)*1000,($D36+$E36))&lt;$D36,IF(MOD(K$7-(Setup!$B$6+$F36)+($D36+$E36)*1000,($D36+$E36))&lt;Setup!$B$11,"D","N"),IF(AND(Setup!$B$9="Take from R&amp;R",OR(MOD(K$7-(Setup!$B$6+$F36)+($D36+$E36)*1000,($D36+$E36))=$D36,MOD(K$7-(Setup!$B$6+$F36)+($D36+$E36)*1000,($D36+$E36))=($D36+$E36)-1)),"T","R"))))</f>
      </c>
      <c r="L36" s="24">
        <f>IF($A36="","",IF(AND(Setup!$B$9="Mark as travel",OR(MOD(L$7-(Setup!$B$6+$F36)+($D36+$E36)*1000,($D36+$E36))=0,MOD(L$7-(Setup!$B$6+$F36)+($D36+$E36)*1000,($D36+$E36))=$D36-1)),"T",IF(MOD(L$7-(Setup!$B$6+$F36)+($D36+$E36)*1000,($D36+$E36))&lt;$D36,IF(MOD(L$7-(Setup!$B$6+$F36)+($D36+$E36)*1000,($D36+$E36))&lt;Setup!$B$11,"D","N"),IF(AND(Setup!$B$9="Take from R&amp;R",OR(MOD(L$7-(Setup!$B$6+$F36)+($D36+$E36)*1000,($D36+$E36))=$D36,MOD(L$7-(Setup!$B$6+$F36)+($D36+$E36)*1000,($D36+$E36))=($D36+$E36)-1)),"T","R"))))</f>
      </c>
      <c r="M36" s="24">
        <f>IF($A36="","",IF(AND(Setup!$B$9="Mark as travel",OR(MOD(M$7-(Setup!$B$6+$F36)+($D36+$E36)*1000,($D36+$E36))=0,MOD(M$7-(Setup!$B$6+$F36)+($D36+$E36)*1000,($D36+$E36))=$D36-1)),"T",IF(MOD(M$7-(Setup!$B$6+$F36)+($D36+$E36)*1000,($D36+$E36))&lt;$D36,IF(MOD(M$7-(Setup!$B$6+$F36)+($D36+$E36)*1000,($D36+$E36))&lt;Setup!$B$11,"D","N"),IF(AND(Setup!$B$9="Take from R&amp;R",OR(MOD(M$7-(Setup!$B$6+$F36)+($D36+$E36)*1000,($D36+$E36))=$D36,MOD(M$7-(Setup!$B$6+$F36)+($D36+$E36)*1000,($D36+$E36))=($D36+$E36)-1)),"T","R"))))</f>
      </c>
      <c r="N36" s="24">
        <f>IF($A36="","",IF(AND(Setup!$B$9="Mark as travel",OR(MOD(N$7-(Setup!$B$6+$F36)+($D36+$E36)*1000,($D36+$E36))=0,MOD(N$7-(Setup!$B$6+$F36)+($D36+$E36)*1000,($D36+$E36))=$D36-1)),"T",IF(MOD(N$7-(Setup!$B$6+$F36)+($D36+$E36)*1000,($D36+$E36))&lt;$D36,IF(MOD(N$7-(Setup!$B$6+$F36)+($D36+$E36)*1000,($D36+$E36))&lt;Setup!$B$11,"D","N"),IF(AND(Setup!$B$9="Take from R&amp;R",OR(MOD(N$7-(Setup!$B$6+$F36)+($D36+$E36)*1000,($D36+$E36))=$D36,MOD(N$7-(Setup!$B$6+$F36)+($D36+$E36)*1000,($D36+$E36))=($D36+$E36)-1)),"T","R"))))</f>
      </c>
      <c r="O36" s="24">
        <f>IF($A36="","",IF(AND(Setup!$B$9="Mark as travel",OR(MOD(O$7-(Setup!$B$6+$F36)+($D36+$E36)*1000,($D36+$E36))=0,MOD(O$7-(Setup!$B$6+$F36)+($D36+$E36)*1000,($D36+$E36))=$D36-1)),"T",IF(MOD(O$7-(Setup!$B$6+$F36)+($D36+$E36)*1000,($D36+$E36))&lt;$D36,IF(MOD(O$7-(Setup!$B$6+$F36)+($D36+$E36)*1000,($D36+$E36))&lt;Setup!$B$11,"D","N"),IF(AND(Setup!$B$9="Take from R&amp;R",OR(MOD(O$7-(Setup!$B$6+$F36)+($D36+$E36)*1000,($D36+$E36))=$D36,MOD(O$7-(Setup!$B$6+$F36)+($D36+$E36)*1000,($D36+$E36))=($D36+$E36)-1)),"T","R"))))</f>
      </c>
      <c r="P36" s="24">
        <f>IF($A36="","",IF(AND(Setup!$B$9="Mark as travel",OR(MOD(P$7-(Setup!$B$6+$F36)+($D36+$E36)*1000,($D36+$E36))=0,MOD(P$7-(Setup!$B$6+$F36)+($D36+$E36)*1000,($D36+$E36))=$D36-1)),"T",IF(MOD(P$7-(Setup!$B$6+$F36)+($D36+$E36)*1000,($D36+$E36))&lt;$D36,IF(MOD(P$7-(Setup!$B$6+$F36)+($D36+$E36)*1000,($D36+$E36))&lt;Setup!$B$11,"D","N"),IF(AND(Setup!$B$9="Take from R&amp;R",OR(MOD(P$7-(Setup!$B$6+$F36)+($D36+$E36)*1000,($D36+$E36))=$D36,MOD(P$7-(Setup!$B$6+$F36)+($D36+$E36)*1000,($D36+$E36))=($D36+$E36)-1)),"T","R"))))</f>
      </c>
      <c r="Q36" s="24">
        <f>IF($A36="","",IF(AND(Setup!$B$9="Mark as travel",OR(MOD(Q$7-(Setup!$B$6+$F36)+($D36+$E36)*1000,($D36+$E36))=0,MOD(Q$7-(Setup!$B$6+$F36)+($D36+$E36)*1000,($D36+$E36))=$D36-1)),"T",IF(MOD(Q$7-(Setup!$B$6+$F36)+($D36+$E36)*1000,($D36+$E36))&lt;$D36,IF(MOD(Q$7-(Setup!$B$6+$F36)+($D36+$E36)*1000,($D36+$E36))&lt;Setup!$B$11,"D","N"),IF(AND(Setup!$B$9="Take from R&amp;R",OR(MOD(Q$7-(Setup!$B$6+$F36)+($D36+$E36)*1000,($D36+$E36))=$D36,MOD(Q$7-(Setup!$B$6+$F36)+($D36+$E36)*1000,($D36+$E36))=($D36+$E36)-1)),"T","R"))))</f>
      </c>
      <c r="R36" s="24">
        <f>IF($A36="","",IF(AND(Setup!$B$9="Mark as travel",OR(MOD(R$7-(Setup!$B$6+$F36)+($D36+$E36)*1000,($D36+$E36))=0,MOD(R$7-(Setup!$B$6+$F36)+($D36+$E36)*1000,($D36+$E36))=$D36-1)),"T",IF(MOD(R$7-(Setup!$B$6+$F36)+($D36+$E36)*1000,($D36+$E36))&lt;$D36,IF(MOD(R$7-(Setup!$B$6+$F36)+($D36+$E36)*1000,($D36+$E36))&lt;Setup!$B$11,"D","N"),IF(AND(Setup!$B$9="Take from R&amp;R",OR(MOD(R$7-(Setup!$B$6+$F36)+($D36+$E36)*1000,($D36+$E36))=$D36,MOD(R$7-(Setup!$B$6+$F36)+($D36+$E36)*1000,($D36+$E36))=($D36+$E36)-1)),"T","R"))))</f>
      </c>
      <c r="S36" s="24">
        <f>IF($A36="","",IF(AND(Setup!$B$9="Mark as travel",OR(MOD(S$7-(Setup!$B$6+$F36)+($D36+$E36)*1000,($D36+$E36))=0,MOD(S$7-(Setup!$B$6+$F36)+($D36+$E36)*1000,($D36+$E36))=$D36-1)),"T",IF(MOD(S$7-(Setup!$B$6+$F36)+($D36+$E36)*1000,($D36+$E36))&lt;$D36,IF(MOD(S$7-(Setup!$B$6+$F36)+($D36+$E36)*1000,($D36+$E36))&lt;Setup!$B$11,"D","N"),IF(AND(Setup!$B$9="Take from R&amp;R",OR(MOD(S$7-(Setup!$B$6+$F36)+($D36+$E36)*1000,($D36+$E36))=$D36,MOD(S$7-(Setup!$B$6+$F36)+($D36+$E36)*1000,($D36+$E36))=($D36+$E36)-1)),"T","R"))))</f>
      </c>
      <c r="T36" s="24">
        <f>IF($A36="","",IF(AND(Setup!$B$9="Mark as travel",OR(MOD(T$7-(Setup!$B$6+$F36)+($D36+$E36)*1000,($D36+$E36))=0,MOD(T$7-(Setup!$B$6+$F36)+($D36+$E36)*1000,($D36+$E36))=$D36-1)),"T",IF(MOD(T$7-(Setup!$B$6+$F36)+($D36+$E36)*1000,($D36+$E36))&lt;$D36,IF(MOD(T$7-(Setup!$B$6+$F36)+($D36+$E36)*1000,($D36+$E36))&lt;Setup!$B$11,"D","N"),IF(AND(Setup!$B$9="Take from R&amp;R",OR(MOD(T$7-(Setup!$B$6+$F36)+($D36+$E36)*1000,($D36+$E36))=$D36,MOD(T$7-(Setup!$B$6+$F36)+($D36+$E36)*1000,($D36+$E36))=($D36+$E36)-1)),"T","R"))))</f>
      </c>
      <c r="U36" s="24">
        <f>IF($A36="","",IF(AND(Setup!$B$9="Mark as travel",OR(MOD(U$7-(Setup!$B$6+$F36)+($D36+$E36)*1000,($D36+$E36))=0,MOD(U$7-(Setup!$B$6+$F36)+($D36+$E36)*1000,($D36+$E36))=$D36-1)),"T",IF(MOD(U$7-(Setup!$B$6+$F36)+($D36+$E36)*1000,($D36+$E36))&lt;$D36,IF(MOD(U$7-(Setup!$B$6+$F36)+($D36+$E36)*1000,($D36+$E36))&lt;Setup!$B$11,"D","N"),IF(AND(Setup!$B$9="Take from R&amp;R",OR(MOD(U$7-(Setup!$B$6+$F36)+($D36+$E36)*1000,($D36+$E36))=$D36,MOD(U$7-(Setup!$B$6+$F36)+($D36+$E36)*1000,($D36+$E36))=($D36+$E36)-1)),"T","R"))))</f>
      </c>
      <c r="V36" s="24">
        <f>IF($A36="","",IF(AND(Setup!$B$9="Mark as travel",OR(MOD(V$7-(Setup!$B$6+$F36)+($D36+$E36)*1000,($D36+$E36))=0,MOD(V$7-(Setup!$B$6+$F36)+($D36+$E36)*1000,($D36+$E36))=$D36-1)),"T",IF(MOD(V$7-(Setup!$B$6+$F36)+($D36+$E36)*1000,($D36+$E36))&lt;$D36,IF(MOD(V$7-(Setup!$B$6+$F36)+($D36+$E36)*1000,($D36+$E36))&lt;Setup!$B$11,"D","N"),IF(AND(Setup!$B$9="Take from R&amp;R",OR(MOD(V$7-(Setup!$B$6+$F36)+($D36+$E36)*1000,($D36+$E36))=$D36,MOD(V$7-(Setup!$B$6+$F36)+($D36+$E36)*1000,($D36+$E36))=($D36+$E36)-1)),"T","R"))))</f>
      </c>
      <c r="W36" s="24">
        <f>IF($A36="","",IF(AND(Setup!$B$9="Mark as travel",OR(MOD(W$7-(Setup!$B$6+$F36)+($D36+$E36)*1000,($D36+$E36))=0,MOD(W$7-(Setup!$B$6+$F36)+($D36+$E36)*1000,($D36+$E36))=$D36-1)),"T",IF(MOD(W$7-(Setup!$B$6+$F36)+($D36+$E36)*1000,($D36+$E36))&lt;$D36,IF(MOD(W$7-(Setup!$B$6+$F36)+($D36+$E36)*1000,($D36+$E36))&lt;Setup!$B$11,"D","N"),IF(AND(Setup!$B$9="Take from R&amp;R",OR(MOD(W$7-(Setup!$B$6+$F36)+($D36+$E36)*1000,($D36+$E36))=$D36,MOD(W$7-(Setup!$B$6+$F36)+($D36+$E36)*1000,($D36+$E36))=($D36+$E36)-1)),"T","R"))))</f>
      </c>
      <c r="X36" s="24">
        <f>IF($A36="","",IF(AND(Setup!$B$9="Mark as travel",OR(MOD(X$7-(Setup!$B$6+$F36)+($D36+$E36)*1000,($D36+$E36))=0,MOD(X$7-(Setup!$B$6+$F36)+($D36+$E36)*1000,($D36+$E36))=$D36-1)),"T",IF(MOD(X$7-(Setup!$B$6+$F36)+($D36+$E36)*1000,($D36+$E36))&lt;$D36,IF(MOD(X$7-(Setup!$B$6+$F36)+($D36+$E36)*1000,($D36+$E36))&lt;Setup!$B$11,"D","N"),IF(AND(Setup!$B$9="Take from R&amp;R",OR(MOD(X$7-(Setup!$B$6+$F36)+($D36+$E36)*1000,($D36+$E36))=$D36,MOD(X$7-(Setup!$B$6+$F36)+($D36+$E36)*1000,($D36+$E36))=($D36+$E36)-1)),"T","R"))))</f>
      </c>
      <c r="Y36" s="24">
        <f>IF($A36="","",IF(AND(Setup!$B$9="Mark as travel",OR(MOD(Y$7-(Setup!$B$6+$F36)+($D36+$E36)*1000,($D36+$E36))=0,MOD(Y$7-(Setup!$B$6+$F36)+($D36+$E36)*1000,($D36+$E36))=$D36-1)),"T",IF(MOD(Y$7-(Setup!$B$6+$F36)+($D36+$E36)*1000,($D36+$E36))&lt;$D36,IF(MOD(Y$7-(Setup!$B$6+$F36)+($D36+$E36)*1000,($D36+$E36))&lt;Setup!$B$11,"D","N"),IF(AND(Setup!$B$9="Take from R&amp;R",OR(MOD(Y$7-(Setup!$B$6+$F36)+($D36+$E36)*1000,($D36+$E36))=$D36,MOD(Y$7-(Setup!$B$6+$F36)+($D36+$E36)*1000,($D36+$E36))=($D36+$E36)-1)),"T","R"))))</f>
      </c>
      <c r="Z36" s="24">
        <f>IF($A36="","",IF(AND(Setup!$B$9="Mark as travel",OR(MOD(Z$7-(Setup!$B$6+$F36)+($D36+$E36)*1000,($D36+$E36))=0,MOD(Z$7-(Setup!$B$6+$F36)+($D36+$E36)*1000,($D36+$E36))=$D36-1)),"T",IF(MOD(Z$7-(Setup!$B$6+$F36)+($D36+$E36)*1000,($D36+$E36))&lt;$D36,IF(MOD(Z$7-(Setup!$B$6+$F36)+($D36+$E36)*1000,($D36+$E36))&lt;Setup!$B$11,"D","N"),IF(AND(Setup!$B$9="Take from R&amp;R",OR(MOD(Z$7-(Setup!$B$6+$F36)+($D36+$E36)*1000,($D36+$E36))=$D36,MOD(Z$7-(Setup!$B$6+$F36)+($D36+$E36)*1000,($D36+$E36))=($D36+$E36)-1)),"T","R"))))</f>
      </c>
      <c r="AA36" s="24">
        <f>IF($A36="","",IF(AND(Setup!$B$9="Mark as travel",OR(MOD(AA$7-(Setup!$B$6+$F36)+($D36+$E36)*1000,($D36+$E36))=0,MOD(AA$7-(Setup!$B$6+$F36)+($D36+$E36)*1000,($D36+$E36))=$D36-1)),"T",IF(MOD(AA$7-(Setup!$B$6+$F36)+($D36+$E36)*1000,($D36+$E36))&lt;$D36,IF(MOD(AA$7-(Setup!$B$6+$F36)+($D36+$E36)*1000,($D36+$E36))&lt;Setup!$B$11,"D","N"),IF(AND(Setup!$B$9="Take from R&amp;R",OR(MOD(AA$7-(Setup!$B$6+$F36)+($D36+$E36)*1000,($D36+$E36))=$D36,MOD(AA$7-(Setup!$B$6+$F36)+($D36+$E36)*1000,($D36+$E36))=($D36+$E36)-1)),"T","R"))))</f>
      </c>
      <c r="AB36" s="24">
        <f>IF($A36="","",IF(AND(Setup!$B$9="Mark as travel",OR(MOD(AB$7-(Setup!$B$6+$F36)+($D36+$E36)*1000,($D36+$E36))=0,MOD(AB$7-(Setup!$B$6+$F36)+($D36+$E36)*1000,($D36+$E36))=$D36-1)),"T",IF(MOD(AB$7-(Setup!$B$6+$F36)+($D36+$E36)*1000,($D36+$E36))&lt;$D36,IF(MOD(AB$7-(Setup!$B$6+$F36)+($D36+$E36)*1000,($D36+$E36))&lt;Setup!$B$11,"D","N"),IF(AND(Setup!$B$9="Take from R&amp;R",OR(MOD(AB$7-(Setup!$B$6+$F36)+($D36+$E36)*1000,($D36+$E36))=$D36,MOD(AB$7-(Setup!$B$6+$F36)+($D36+$E36)*1000,($D36+$E36))=($D36+$E36)-1)),"T","R"))))</f>
      </c>
      <c r="AC36" s="24">
        <f>IF($A36="","",IF(AND(Setup!$B$9="Mark as travel",OR(MOD(AC$7-(Setup!$B$6+$F36)+($D36+$E36)*1000,($D36+$E36))=0,MOD(AC$7-(Setup!$B$6+$F36)+($D36+$E36)*1000,($D36+$E36))=$D36-1)),"T",IF(MOD(AC$7-(Setup!$B$6+$F36)+($D36+$E36)*1000,($D36+$E36))&lt;$D36,IF(MOD(AC$7-(Setup!$B$6+$F36)+($D36+$E36)*1000,($D36+$E36))&lt;Setup!$B$11,"D","N"),IF(AND(Setup!$B$9="Take from R&amp;R",OR(MOD(AC$7-(Setup!$B$6+$F36)+($D36+$E36)*1000,($D36+$E36))=$D36,MOD(AC$7-(Setup!$B$6+$F36)+($D36+$E36)*1000,($D36+$E36))=($D36+$E36)-1)),"T","R"))))</f>
      </c>
      <c r="AD36" s="24">
        <f>IF($A36="","",IF(AND(Setup!$B$9="Mark as travel",OR(MOD(AD$7-(Setup!$B$6+$F36)+($D36+$E36)*1000,($D36+$E36))=0,MOD(AD$7-(Setup!$B$6+$F36)+($D36+$E36)*1000,($D36+$E36))=$D36-1)),"T",IF(MOD(AD$7-(Setup!$B$6+$F36)+($D36+$E36)*1000,($D36+$E36))&lt;$D36,IF(MOD(AD$7-(Setup!$B$6+$F36)+($D36+$E36)*1000,($D36+$E36))&lt;Setup!$B$11,"D","N"),IF(AND(Setup!$B$9="Take from R&amp;R",OR(MOD(AD$7-(Setup!$B$6+$F36)+($D36+$E36)*1000,($D36+$E36))=$D36,MOD(AD$7-(Setup!$B$6+$F36)+($D36+$E36)*1000,($D36+$E36))=($D36+$E36)-1)),"T","R"))))</f>
      </c>
      <c r="AE36" s="24">
        <f>IF($A36="","",IF(AND(Setup!$B$9="Mark as travel",OR(MOD(AE$7-(Setup!$B$6+$F36)+($D36+$E36)*1000,($D36+$E36))=0,MOD(AE$7-(Setup!$B$6+$F36)+($D36+$E36)*1000,($D36+$E36))=$D36-1)),"T",IF(MOD(AE$7-(Setup!$B$6+$F36)+($D36+$E36)*1000,($D36+$E36))&lt;$D36,IF(MOD(AE$7-(Setup!$B$6+$F36)+($D36+$E36)*1000,($D36+$E36))&lt;Setup!$B$11,"D","N"),IF(AND(Setup!$B$9="Take from R&amp;R",OR(MOD(AE$7-(Setup!$B$6+$F36)+($D36+$E36)*1000,($D36+$E36))=$D36,MOD(AE$7-(Setup!$B$6+$F36)+($D36+$E36)*1000,($D36+$E36))=($D36+$E36)-1)),"T","R"))))</f>
      </c>
      <c r="AF36" s="24">
        <f>IF($A36="","",IF(AND(Setup!$B$9="Mark as travel",OR(MOD(AF$7-(Setup!$B$6+$F36)+($D36+$E36)*1000,($D36+$E36))=0,MOD(AF$7-(Setup!$B$6+$F36)+($D36+$E36)*1000,($D36+$E36))=$D36-1)),"T",IF(MOD(AF$7-(Setup!$B$6+$F36)+($D36+$E36)*1000,($D36+$E36))&lt;$D36,IF(MOD(AF$7-(Setup!$B$6+$F36)+($D36+$E36)*1000,($D36+$E36))&lt;Setup!$B$11,"D","N"),IF(AND(Setup!$B$9="Take from R&amp;R",OR(MOD(AF$7-(Setup!$B$6+$F36)+($D36+$E36)*1000,($D36+$E36))=$D36,MOD(AF$7-(Setup!$B$6+$F36)+($D36+$E36)*1000,($D36+$E36))=($D36+$E36)-1)),"T","R"))))</f>
      </c>
      <c r="AG36" s="24">
        <f>IF($A36="","",IF(AND(Setup!$B$9="Mark as travel",OR(MOD(AG$7-(Setup!$B$6+$F36)+($D36+$E36)*1000,($D36+$E36))=0,MOD(AG$7-(Setup!$B$6+$F36)+($D36+$E36)*1000,($D36+$E36))=$D36-1)),"T",IF(MOD(AG$7-(Setup!$B$6+$F36)+($D36+$E36)*1000,($D36+$E36))&lt;$D36,IF(MOD(AG$7-(Setup!$B$6+$F36)+($D36+$E36)*1000,($D36+$E36))&lt;Setup!$B$11,"D","N"),IF(AND(Setup!$B$9="Take from R&amp;R",OR(MOD(AG$7-(Setup!$B$6+$F36)+($D36+$E36)*1000,($D36+$E36))=$D36,MOD(AG$7-(Setup!$B$6+$F36)+($D36+$E36)*1000,($D36+$E36))=($D36+$E36)-1)),"T","R"))))</f>
      </c>
      <c r="AH36" s="24">
        <f>IF($A36="","",IF(AND(Setup!$B$9="Mark as travel",OR(MOD(AH$7-(Setup!$B$6+$F36)+($D36+$E36)*1000,($D36+$E36))=0,MOD(AH$7-(Setup!$B$6+$F36)+($D36+$E36)*1000,($D36+$E36))=$D36-1)),"T",IF(MOD(AH$7-(Setup!$B$6+$F36)+($D36+$E36)*1000,($D36+$E36))&lt;$D36,IF(MOD(AH$7-(Setup!$B$6+$F36)+($D36+$E36)*1000,($D36+$E36))&lt;Setup!$B$11,"D","N"),IF(AND(Setup!$B$9="Take from R&amp;R",OR(MOD(AH$7-(Setup!$B$6+$F36)+($D36+$E36)*1000,($D36+$E36))=$D36,MOD(AH$7-(Setup!$B$6+$F36)+($D36+$E36)*1000,($D36+$E36))=($D36+$E36)-1)),"T","R"))))</f>
      </c>
      <c r="AI36" s="24">
        <f>IF($A36="","",IF(AND(Setup!$B$9="Mark as travel",OR(MOD(AI$7-(Setup!$B$6+$F36)+($D36+$E36)*1000,($D36+$E36))=0,MOD(AI$7-(Setup!$B$6+$F36)+($D36+$E36)*1000,($D36+$E36))=$D36-1)),"T",IF(MOD(AI$7-(Setup!$B$6+$F36)+($D36+$E36)*1000,($D36+$E36))&lt;$D36,IF(MOD(AI$7-(Setup!$B$6+$F36)+($D36+$E36)*1000,($D36+$E36))&lt;Setup!$B$11,"D","N"),IF(AND(Setup!$B$9="Take from R&amp;R",OR(MOD(AI$7-(Setup!$B$6+$F36)+($D36+$E36)*1000,($D36+$E36))=$D36,MOD(AI$7-(Setup!$B$6+$F36)+($D36+$E36)*1000,($D36+$E36))=($D36+$E36)-1)),"T","R"))))</f>
      </c>
      <c r="AJ36" s="24">
        <f>IF($A36="","",IF(AND(Setup!$B$9="Mark as travel",OR(MOD(AJ$7-(Setup!$B$6+$F36)+($D36+$E36)*1000,($D36+$E36))=0,MOD(AJ$7-(Setup!$B$6+$F36)+($D36+$E36)*1000,($D36+$E36))=$D36-1)),"T",IF(MOD(AJ$7-(Setup!$B$6+$F36)+($D36+$E36)*1000,($D36+$E36))&lt;$D36,IF(MOD(AJ$7-(Setup!$B$6+$F36)+($D36+$E36)*1000,($D36+$E36))&lt;Setup!$B$11,"D","N"),IF(AND(Setup!$B$9="Take from R&amp;R",OR(MOD(AJ$7-(Setup!$B$6+$F36)+($D36+$E36)*1000,($D36+$E36))=$D36,MOD(AJ$7-(Setup!$B$6+$F36)+($D36+$E36)*1000,($D36+$E36))=($D36+$E36)-1)),"T","R"))))</f>
      </c>
      <c r="AK36" s="24">
        <f>IF($A36="","",IF(AND(Setup!$B$9="Mark as travel",OR(MOD(AK$7-(Setup!$B$6+$F36)+($D36+$E36)*1000,($D36+$E36))=0,MOD(AK$7-(Setup!$B$6+$F36)+($D36+$E36)*1000,($D36+$E36))=$D36-1)),"T",IF(MOD(AK$7-(Setup!$B$6+$F36)+($D36+$E36)*1000,($D36+$E36))&lt;$D36,IF(MOD(AK$7-(Setup!$B$6+$F36)+($D36+$E36)*1000,($D36+$E36))&lt;Setup!$B$11,"D","N"),IF(AND(Setup!$B$9="Take from R&amp;R",OR(MOD(AK$7-(Setup!$B$6+$F36)+($D36+$E36)*1000,($D36+$E36))=$D36,MOD(AK$7-(Setup!$B$6+$F36)+($D36+$E36)*1000,($D36+$E36))=($D36+$E36)-1)),"T","R"))))</f>
      </c>
      <c r="AL36" s="24">
        <f>IF($A36="","",IF(AND(Setup!$B$9="Mark as travel",OR(MOD(AL$7-(Setup!$B$6+$F36)+($D36+$E36)*1000,($D36+$E36))=0,MOD(AL$7-(Setup!$B$6+$F36)+($D36+$E36)*1000,($D36+$E36))=$D36-1)),"T",IF(MOD(AL$7-(Setup!$B$6+$F36)+($D36+$E36)*1000,($D36+$E36))&lt;$D36,IF(MOD(AL$7-(Setup!$B$6+$F36)+($D36+$E36)*1000,($D36+$E36))&lt;Setup!$B$11,"D","N"),IF(AND(Setup!$B$9="Take from R&amp;R",OR(MOD(AL$7-(Setup!$B$6+$F36)+($D36+$E36)*1000,($D36+$E36))=$D36,MOD(AL$7-(Setup!$B$6+$F36)+($D36+$E36)*1000,($D36+$E36))=($D36+$E36)-1)),"T","R"))))</f>
      </c>
      <c r="AM36" s="24">
        <f>IF($A36="","",IF(AND(Setup!$B$9="Mark as travel",OR(MOD(AM$7-(Setup!$B$6+$F36)+($D36+$E36)*1000,($D36+$E36))=0,MOD(AM$7-(Setup!$B$6+$F36)+($D36+$E36)*1000,($D36+$E36))=$D36-1)),"T",IF(MOD(AM$7-(Setup!$B$6+$F36)+($D36+$E36)*1000,($D36+$E36))&lt;$D36,IF(MOD(AM$7-(Setup!$B$6+$F36)+($D36+$E36)*1000,($D36+$E36))&lt;Setup!$B$11,"D","N"),IF(AND(Setup!$B$9="Take from R&amp;R",OR(MOD(AM$7-(Setup!$B$6+$F36)+($D36+$E36)*1000,($D36+$E36))=$D36,MOD(AM$7-(Setup!$B$6+$F36)+($D36+$E36)*1000,($D36+$E36))=($D36+$E36)-1)),"T","R"))))</f>
      </c>
      <c r="AN36" s="24">
        <f>IF($A36="","",IF(AND(Setup!$B$9="Mark as travel",OR(MOD(AN$7-(Setup!$B$6+$F36)+($D36+$E36)*1000,($D36+$E36))=0,MOD(AN$7-(Setup!$B$6+$F36)+($D36+$E36)*1000,($D36+$E36))=$D36-1)),"T",IF(MOD(AN$7-(Setup!$B$6+$F36)+($D36+$E36)*1000,($D36+$E36))&lt;$D36,IF(MOD(AN$7-(Setup!$B$6+$F36)+($D36+$E36)*1000,($D36+$E36))&lt;Setup!$B$11,"D","N"),IF(AND(Setup!$B$9="Take from R&amp;R",OR(MOD(AN$7-(Setup!$B$6+$F36)+($D36+$E36)*1000,($D36+$E36))=$D36,MOD(AN$7-(Setup!$B$6+$F36)+($D36+$E36)*1000,($D36+$E36))=($D36+$E36)-1)),"T","R"))))</f>
      </c>
      <c r="AO36" s="24">
        <f>IF($A36="","",IF(AND(Setup!$B$9="Mark as travel",OR(MOD(AO$7-(Setup!$B$6+$F36)+($D36+$E36)*1000,($D36+$E36))=0,MOD(AO$7-(Setup!$B$6+$F36)+($D36+$E36)*1000,($D36+$E36))=$D36-1)),"T",IF(MOD(AO$7-(Setup!$B$6+$F36)+($D36+$E36)*1000,($D36+$E36))&lt;$D36,IF(MOD(AO$7-(Setup!$B$6+$F36)+($D36+$E36)*1000,($D36+$E36))&lt;Setup!$B$11,"D","N"),IF(AND(Setup!$B$9="Take from R&amp;R",OR(MOD(AO$7-(Setup!$B$6+$F36)+($D36+$E36)*1000,($D36+$E36))=$D36,MOD(AO$7-(Setup!$B$6+$F36)+($D36+$E36)*1000,($D36+$E36))=($D36+$E36)-1)),"T","R"))))</f>
      </c>
      <c r="AP36" s="24">
        <f>IF($A36="","",IF(AND(Setup!$B$9="Mark as travel",OR(MOD(AP$7-(Setup!$B$6+$F36)+($D36+$E36)*1000,($D36+$E36))=0,MOD(AP$7-(Setup!$B$6+$F36)+($D36+$E36)*1000,($D36+$E36))=$D36-1)),"T",IF(MOD(AP$7-(Setup!$B$6+$F36)+($D36+$E36)*1000,($D36+$E36))&lt;$D36,IF(MOD(AP$7-(Setup!$B$6+$F36)+($D36+$E36)*1000,($D36+$E36))&lt;Setup!$B$11,"D","N"),IF(AND(Setup!$B$9="Take from R&amp;R",OR(MOD(AP$7-(Setup!$B$6+$F36)+($D36+$E36)*1000,($D36+$E36))=$D36,MOD(AP$7-(Setup!$B$6+$F36)+($D36+$E36)*1000,($D36+$E36))=($D36+$E36)-1)),"T","R"))))</f>
      </c>
      <c r="AQ36" s="24">
        <f>IF($A36="","",IF(AND(Setup!$B$9="Mark as travel",OR(MOD(AQ$7-(Setup!$B$6+$F36)+($D36+$E36)*1000,($D36+$E36))=0,MOD(AQ$7-(Setup!$B$6+$F36)+($D36+$E36)*1000,($D36+$E36))=$D36-1)),"T",IF(MOD(AQ$7-(Setup!$B$6+$F36)+($D36+$E36)*1000,($D36+$E36))&lt;$D36,IF(MOD(AQ$7-(Setup!$B$6+$F36)+($D36+$E36)*1000,($D36+$E36))&lt;Setup!$B$11,"D","N"),IF(AND(Setup!$B$9="Take from R&amp;R",OR(MOD(AQ$7-(Setup!$B$6+$F36)+($D36+$E36)*1000,($D36+$E36))=$D36,MOD(AQ$7-(Setup!$B$6+$F36)+($D36+$E36)*1000,($D36+$E36))=($D36+$E36)-1)),"T","R"))))</f>
      </c>
      <c r="AR36" s="24">
        <f>IF($A36="","",IF(AND(Setup!$B$9="Mark as travel",OR(MOD(AR$7-(Setup!$B$6+$F36)+($D36+$E36)*1000,($D36+$E36))=0,MOD(AR$7-(Setup!$B$6+$F36)+($D36+$E36)*1000,($D36+$E36))=$D36-1)),"T",IF(MOD(AR$7-(Setup!$B$6+$F36)+($D36+$E36)*1000,($D36+$E36))&lt;$D36,IF(MOD(AR$7-(Setup!$B$6+$F36)+($D36+$E36)*1000,($D36+$E36))&lt;Setup!$B$11,"D","N"),IF(AND(Setup!$B$9="Take from R&amp;R",OR(MOD(AR$7-(Setup!$B$6+$F36)+($D36+$E36)*1000,($D36+$E36))=$D36,MOD(AR$7-(Setup!$B$6+$F36)+($D36+$E36)*1000,($D36+$E36))=($D36+$E36)-1)),"T","R"))))</f>
      </c>
      <c r="AS36" s="24">
        <f>IF($A36="","",IF(AND(Setup!$B$9="Mark as travel",OR(MOD(AS$7-(Setup!$B$6+$F36)+($D36+$E36)*1000,($D36+$E36))=0,MOD(AS$7-(Setup!$B$6+$F36)+($D36+$E36)*1000,($D36+$E36))=$D36-1)),"T",IF(MOD(AS$7-(Setup!$B$6+$F36)+($D36+$E36)*1000,($D36+$E36))&lt;$D36,IF(MOD(AS$7-(Setup!$B$6+$F36)+($D36+$E36)*1000,($D36+$E36))&lt;Setup!$B$11,"D","N"),IF(AND(Setup!$B$9="Take from R&amp;R",OR(MOD(AS$7-(Setup!$B$6+$F36)+($D36+$E36)*1000,($D36+$E36))=$D36,MOD(AS$7-(Setup!$B$6+$F36)+($D36+$E36)*1000,($D36+$E36))=($D36+$E36)-1)),"T","R"))))</f>
      </c>
      <c r="AT36" s="24">
        <f>IF($A36="","",IF(AND(Setup!$B$9="Mark as travel",OR(MOD(AT$7-(Setup!$B$6+$F36)+($D36+$E36)*1000,($D36+$E36))=0,MOD(AT$7-(Setup!$B$6+$F36)+($D36+$E36)*1000,($D36+$E36))=$D36-1)),"T",IF(MOD(AT$7-(Setup!$B$6+$F36)+($D36+$E36)*1000,($D36+$E36))&lt;$D36,IF(MOD(AT$7-(Setup!$B$6+$F36)+($D36+$E36)*1000,($D36+$E36))&lt;Setup!$B$11,"D","N"),IF(AND(Setup!$B$9="Take from R&amp;R",OR(MOD(AT$7-(Setup!$B$6+$F36)+($D36+$E36)*1000,($D36+$E36))=$D36,MOD(AT$7-(Setup!$B$6+$F36)+($D36+$E36)*1000,($D36+$E36))=($D36+$E36)-1)),"T","R"))))</f>
      </c>
      <c r="AU36" s="24">
        <f>IF($A36="","",IF(AND(Setup!$B$9="Mark as travel",OR(MOD(AU$7-(Setup!$B$6+$F36)+($D36+$E36)*1000,($D36+$E36))=0,MOD(AU$7-(Setup!$B$6+$F36)+($D36+$E36)*1000,($D36+$E36))=$D36-1)),"T",IF(MOD(AU$7-(Setup!$B$6+$F36)+($D36+$E36)*1000,($D36+$E36))&lt;$D36,IF(MOD(AU$7-(Setup!$B$6+$F36)+($D36+$E36)*1000,($D36+$E36))&lt;Setup!$B$11,"D","N"),IF(AND(Setup!$B$9="Take from R&amp;R",OR(MOD(AU$7-(Setup!$B$6+$F36)+($D36+$E36)*1000,($D36+$E36))=$D36,MOD(AU$7-(Setup!$B$6+$F36)+($D36+$E36)*1000,($D36+$E36))=($D36+$E36)-1)),"T","R"))))</f>
      </c>
      <c r="AV36" s="24">
        <f>IF($A36="","",IF(AND(Setup!$B$9="Mark as travel",OR(MOD(AV$7-(Setup!$B$6+$F36)+($D36+$E36)*1000,($D36+$E36))=0,MOD(AV$7-(Setup!$B$6+$F36)+($D36+$E36)*1000,($D36+$E36))=$D36-1)),"T",IF(MOD(AV$7-(Setup!$B$6+$F36)+($D36+$E36)*1000,($D36+$E36))&lt;$D36,IF(MOD(AV$7-(Setup!$B$6+$F36)+($D36+$E36)*1000,($D36+$E36))&lt;Setup!$B$11,"D","N"),IF(AND(Setup!$B$9="Take from R&amp;R",OR(MOD(AV$7-(Setup!$B$6+$F36)+($D36+$E36)*1000,($D36+$E36))=$D36,MOD(AV$7-(Setup!$B$6+$F36)+($D36+$E36)*1000,($D36+$E36))=($D36+$E36)-1)),"T","R"))))</f>
      </c>
      <c r="AW36" s="24">
        <f>IF($A36="","",IF(AND(Setup!$B$9="Mark as travel",OR(MOD(AW$7-(Setup!$B$6+$F36)+($D36+$E36)*1000,($D36+$E36))=0,MOD(AW$7-(Setup!$B$6+$F36)+($D36+$E36)*1000,($D36+$E36))=$D36-1)),"T",IF(MOD(AW$7-(Setup!$B$6+$F36)+($D36+$E36)*1000,($D36+$E36))&lt;$D36,IF(MOD(AW$7-(Setup!$B$6+$F36)+($D36+$E36)*1000,($D36+$E36))&lt;Setup!$B$11,"D","N"),IF(AND(Setup!$B$9="Take from R&amp;R",OR(MOD(AW$7-(Setup!$B$6+$F36)+($D36+$E36)*1000,($D36+$E36))=$D36,MOD(AW$7-(Setup!$B$6+$F36)+($D36+$E36)*1000,($D36+$E36))=($D36+$E36)-1)),"T","R"))))</f>
      </c>
      <c r="AX36" s="24">
        <f>IF($A36="","",IF(AND(Setup!$B$9="Mark as travel",OR(MOD(AX$7-(Setup!$B$6+$F36)+($D36+$E36)*1000,($D36+$E36))=0,MOD(AX$7-(Setup!$B$6+$F36)+($D36+$E36)*1000,($D36+$E36))=$D36-1)),"T",IF(MOD(AX$7-(Setup!$B$6+$F36)+($D36+$E36)*1000,($D36+$E36))&lt;$D36,IF(MOD(AX$7-(Setup!$B$6+$F36)+($D36+$E36)*1000,($D36+$E36))&lt;Setup!$B$11,"D","N"),IF(AND(Setup!$B$9="Take from R&amp;R",OR(MOD(AX$7-(Setup!$B$6+$F36)+($D36+$E36)*1000,($D36+$E36))=$D36,MOD(AX$7-(Setup!$B$6+$F36)+($D36+$E36)*1000,($D36+$E36))=($D36+$E36)-1)),"T","R"))))</f>
      </c>
      <c r="AY36" s="24">
        <f>IF($A36="","",IF(AND(Setup!$B$9="Mark as travel",OR(MOD(AY$7-(Setup!$B$6+$F36)+($D36+$E36)*1000,($D36+$E36))=0,MOD(AY$7-(Setup!$B$6+$F36)+($D36+$E36)*1000,($D36+$E36))=$D36-1)),"T",IF(MOD(AY$7-(Setup!$B$6+$F36)+($D36+$E36)*1000,($D36+$E36))&lt;$D36,IF(MOD(AY$7-(Setup!$B$6+$F36)+($D36+$E36)*1000,($D36+$E36))&lt;Setup!$B$11,"D","N"),IF(AND(Setup!$B$9="Take from R&amp;R",OR(MOD(AY$7-(Setup!$B$6+$F36)+($D36+$E36)*1000,($D36+$E36))=$D36,MOD(AY$7-(Setup!$B$6+$F36)+($D36+$E36)*1000,($D36+$E36))=($D36+$E36)-1)),"T","R"))))</f>
      </c>
      <c r="AZ36" s="24">
        <f>IF($A36="","",IF(AND(Setup!$B$9="Mark as travel",OR(MOD(AZ$7-(Setup!$B$6+$F36)+($D36+$E36)*1000,($D36+$E36))=0,MOD(AZ$7-(Setup!$B$6+$F36)+($D36+$E36)*1000,($D36+$E36))=$D36-1)),"T",IF(MOD(AZ$7-(Setup!$B$6+$F36)+($D36+$E36)*1000,($D36+$E36))&lt;$D36,IF(MOD(AZ$7-(Setup!$B$6+$F36)+($D36+$E36)*1000,($D36+$E36))&lt;Setup!$B$11,"D","N"),IF(AND(Setup!$B$9="Take from R&amp;R",OR(MOD(AZ$7-(Setup!$B$6+$F36)+($D36+$E36)*1000,($D36+$E36))=$D36,MOD(AZ$7-(Setup!$B$6+$F36)+($D36+$E36)*1000,($D36+$E36))=($D36+$E36)-1)),"T","R"))))</f>
      </c>
      <c r="BA36" s="24">
        <f>IF($A36="","",IF(AND(Setup!$B$9="Mark as travel",OR(MOD(BA$7-(Setup!$B$6+$F36)+($D36+$E36)*1000,($D36+$E36))=0,MOD(BA$7-(Setup!$B$6+$F36)+($D36+$E36)*1000,($D36+$E36))=$D36-1)),"T",IF(MOD(BA$7-(Setup!$B$6+$F36)+($D36+$E36)*1000,($D36+$E36))&lt;$D36,IF(MOD(BA$7-(Setup!$B$6+$F36)+($D36+$E36)*1000,($D36+$E36))&lt;Setup!$B$11,"D","N"),IF(AND(Setup!$B$9="Take from R&amp;R",OR(MOD(BA$7-(Setup!$B$6+$F36)+($D36+$E36)*1000,($D36+$E36))=$D36,MOD(BA$7-(Setup!$B$6+$F36)+($D36+$E36)*1000,($D36+$E36))=($D36+$E36)-1)),"T","R"))))</f>
      </c>
      <c r="BB36" s="24">
        <f>IF($A36="","",IF(AND(Setup!$B$9="Mark as travel",OR(MOD(BB$7-(Setup!$B$6+$F36)+($D36+$E36)*1000,($D36+$E36))=0,MOD(BB$7-(Setup!$B$6+$F36)+($D36+$E36)*1000,($D36+$E36))=$D36-1)),"T",IF(MOD(BB$7-(Setup!$B$6+$F36)+($D36+$E36)*1000,($D36+$E36))&lt;$D36,IF(MOD(BB$7-(Setup!$B$6+$F36)+($D36+$E36)*1000,($D36+$E36))&lt;Setup!$B$11,"D","N"),IF(AND(Setup!$B$9="Take from R&amp;R",OR(MOD(BB$7-(Setup!$B$6+$F36)+($D36+$E36)*1000,($D36+$E36))=$D36,MOD(BB$7-(Setup!$B$6+$F36)+($D36+$E36)*1000,($D36+$E36))=($D36+$E36)-1)),"T","R"))))</f>
      </c>
      <c r="BC36" s="24">
        <f>IF($A36="","",IF(AND(Setup!$B$9="Mark as travel",OR(MOD(BC$7-(Setup!$B$6+$F36)+($D36+$E36)*1000,($D36+$E36))=0,MOD(BC$7-(Setup!$B$6+$F36)+($D36+$E36)*1000,($D36+$E36))=$D36-1)),"T",IF(MOD(BC$7-(Setup!$B$6+$F36)+($D36+$E36)*1000,($D36+$E36))&lt;$D36,IF(MOD(BC$7-(Setup!$B$6+$F36)+($D36+$E36)*1000,($D36+$E36))&lt;Setup!$B$11,"D","N"),IF(AND(Setup!$B$9="Take from R&amp;R",OR(MOD(BC$7-(Setup!$B$6+$F36)+($D36+$E36)*1000,($D36+$E36))=$D36,MOD(BC$7-(Setup!$B$6+$F36)+($D36+$E36)*1000,($D36+$E36))=($D36+$E36)-1)),"T","R"))))</f>
      </c>
      <c r="BD36" s="24">
        <f>IF($A36="","",IF(AND(Setup!$B$9="Mark as travel",OR(MOD(BD$7-(Setup!$B$6+$F36)+($D36+$E36)*1000,($D36+$E36))=0,MOD(BD$7-(Setup!$B$6+$F36)+($D36+$E36)*1000,($D36+$E36))=$D36-1)),"T",IF(MOD(BD$7-(Setup!$B$6+$F36)+($D36+$E36)*1000,($D36+$E36))&lt;$D36,IF(MOD(BD$7-(Setup!$B$6+$F36)+($D36+$E36)*1000,($D36+$E36))&lt;Setup!$B$11,"D","N"),IF(AND(Setup!$B$9="Take from R&amp;R",OR(MOD(BD$7-(Setup!$B$6+$F36)+($D36+$E36)*1000,($D36+$E36))=$D36,MOD(BD$7-(Setup!$B$6+$F36)+($D36+$E36)*1000,($D36+$E36))=($D36+$E36)-1)),"T","R"))))</f>
      </c>
      <c r="BE36" s="24">
        <f>IF($A36="","",IF(AND(Setup!$B$9="Mark as travel",OR(MOD(BE$7-(Setup!$B$6+$F36)+($D36+$E36)*1000,($D36+$E36))=0,MOD(BE$7-(Setup!$B$6+$F36)+($D36+$E36)*1000,($D36+$E36))=$D36-1)),"T",IF(MOD(BE$7-(Setup!$B$6+$F36)+($D36+$E36)*1000,($D36+$E36))&lt;$D36,IF(MOD(BE$7-(Setup!$B$6+$F36)+($D36+$E36)*1000,($D36+$E36))&lt;Setup!$B$11,"D","N"),IF(AND(Setup!$B$9="Take from R&amp;R",OR(MOD(BE$7-(Setup!$B$6+$F36)+($D36+$E36)*1000,($D36+$E36))=$D36,MOD(BE$7-(Setup!$B$6+$F36)+($D36+$E36)*1000,($D36+$E36))=($D36+$E36)-1)),"T","R"))))</f>
      </c>
      <c r="BF36" s="24">
        <f>IF($A36="","",IF(AND(Setup!$B$9="Mark as travel",OR(MOD(BF$7-(Setup!$B$6+$F36)+($D36+$E36)*1000,($D36+$E36))=0,MOD(BF$7-(Setup!$B$6+$F36)+($D36+$E36)*1000,($D36+$E36))=$D36-1)),"T",IF(MOD(BF$7-(Setup!$B$6+$F36)+($D36+$E36)*1000,($D36+$E36))&lt;$D36,IF(MOD(BF$7-(Setup!$B$6+$F36)+($D36+$E36)*1000,($D36+$E36))&lt;Setup!$B$11,"D","N"),IF(AND(Setup!$B$9="Take from R&amp;R",OR(MOD(BF$7-(Setup!$B$6+$F36)+($D36+$E36)*1000,($D36+$E36))=$D36,MOD(BF$7-(Setup!$B$6+$F36)+($D36+$E36)*1000,($D36+$E36))=($D36+$E36)-1)),"T","R"))))</f>
      </c>
      <c r="BG36" s="24">
        <f>IF($A36="","",IF(AND(Setup!$B$9="Mark as travel",OR(MOD(BG$7-(Setup!$B$6+$F36)+($D36+$E36)*1000,($D36+$E36))=0,MOD(BG$7-(Setup!$B$6+$F36)+($D36+$E36)*1000,($D36+$E36))=$D36-1)),"T",IF(MOD(BG$7-(Setup!$B$6+$F36)+($D36+$E36)*1000,($D36+$E36))&lt;$D36,IF(MOD(BG$7-(Setup!$B$6+$F36)+($D36+$E36)*1000,($D36+$E36))&lt;Setup!$B$11,"D","N"),IF(AND(Setup!$B$9="Take from R&amp;R",OR(MOD(BG$7-(Setup!$B$6+$F36)+($D36+$E36)*1000,($D36+$E36))=$D36,MOD(BG$7-(Setup!$B$6+$F36)+($D36+$E36)*1000,($D36+$E36))=($D36+$E36)-1)),"T","R"))))</f>
      </c>
      <c r="BH36" s="24">
        <f>IF($A36="","",IF(AND(Setup!$B$9="Mark as travel",OR(MOD(BH$7-(Setup!$B$6+$F36)+($D36+$E36)*1000,($D36+$E36))=0,MOD(BH$7-(Setup!$B$6+$F36)+($D36+$E36)*1000,($D36+$E36))=$D36-1)),"T",IF(MOD(BH$7-(Setup!$B$6+$F36)+($D36+$E36)*1000,($D36+$E36))&lt;$D36,IF(MOD(BH$7-(Setup!$B$6+$F36)+($D36+$E36)*1000,($D36+$E36))&lt;Setup!$B$11,"D","N"),IF(AND(Setup!$B$9="Take from R&amp;R",OR(MOD(BH$7-(Setup!$B$6+$F36)+($D36+$E36)*1000,($D36+$E36))=$D36,MOD(BH$7-(Setup!$B$6+$F36)+($D36+$E36)*1000,($D36+$E36))=($D36+$E36)-1)),"T","R"))))</f>
      </c>
      <c r="BI36" s="24">
        <f>IF($A36="","",IF(AND(Setup!$B$9="Mark as travel",OR(MOD(BI$7-(Setup!$B$6+$F36)+($D36+$E36)*1000,($D36+$E36))=0,MOD(BI$7-(Setup!$B$6+$F36)+($D36+$E36)*1000,($D36+$E36))=$D36-1)),"T",IF(MOD(BI$7-(Setup!$B$6+$F36)+($D36+$E36)*1000,($D36+$E36))&lt;$D36,IF(MOD(BI$7-(Setup!$B$6+$F36)+($D36+$E36)*1000,($D36+$E36))&lt;Setup!$B$11,"D","N"),IF(AND(Setup!$B$9="Take from R&amp;R",OR(MOD(BI$7-(Setup!$B$6+$F36)+($D36+$E36)*1000,($D36+$E36))=$D36,MOD(BI$7-(Setup!$B$6+$F36)+($D36+$E36)*1000,($D36+$E36))=($D36+$E36)-1)),"T","R"))))</f>
      </c>
      <c r="BJ36" s="24">
        <f>IF($A36="","",IF(AND(Setup!$B$9="Mark as travel",OR(MOD(BJ$7-(Setup!$B$6+$F36)+($D36+$E36)*1000,($D36+$E36))=0,MOD(BJ$7-(Setup!$B$6+$F36)+($D36+$E36)*1000,($D36+$E36))=$D36-1)),"T",IF(MOD(BJ$7-(Setup!$B$6+$F36)+($D36+$E36)*1000,($D36+$E36))&lt;$D36,IF(MOD(BJ$7-(Setup!$B$6+$F36)+($D36+$E36)*1000,($D36+$E36))&lt;Setup!$B$11,"D","N"),IF(AND(Setup!$B$9="Take from R&amp;R",OR(MOD(BJ$7-(Setup!$B$6+$F36)+($D36+$E36)*1000,($D36+$E36))=$D36,MOD(BJ$7-(Setup!$B$6+$F36)+($D36+$E36)*1000,($D36+$E36))=($D36+$E36)-1)),"T","R"))))</f>
      </c>
    </row>
    <row r="37" spans="1:62" x14ac:dyDescent="0.25">
      <c r="A37" s="31"/>
      <c r="B37" s="31"/>
      <c r="C37" s="31"/>
      <c r="D37" s="16">
        <f>IF($A37="","",IF(OR($C37="",$C37="Same as Setup"),Setup!$B$15,INDEX(Setup!$B$21:$B$29,MATCH($C37,Setup!$A$21:$A$29,0))))</f>
      </c>
      <c r="E37" s="16">
        <f>IF($A37="","",IF(OR($C37="",$C37="Same as Setup"),Setup!$B$16,INDEX(Setup!$C$21:$C$29,MATCH($C37,Setup!$A$21:$A$29,0))))</f>
      </c>
      <c r="F37" s="5"/>
      <c r="G37" s="24">
        <f>IF($A37="","",IF(AND(Setup!$B$9="Mark as travel",OR(MOD(G$7-(Setup!$B$6+$F37)+($D37+$E37)*1000,($D37+$E37))=0,MOD(G$7-(Setup!$B$6+$F37)+($D37+$E37)*1000,($D37+$E37))=$D37-1)),"T",IF(MOD(G$7-(Setup!$B$6+$F37)+($D37+$E37)*1000,($D37+$E37))&lt;$D37,IF(MOD(G$7-(Setup!$B$6+$F37)+($D37+$E37)*1000,($D37+$E37))&lt;Setup!$B$11,"D","N"),IF(AND(Setup!$B$9="Take from R&amp;R",OR(MOD(G$7-(Setup!$B$6+$F37)+($D37+$E37)*1000,($D37+$E37))=$D37,MOD(G$7-(Setup!$B$6+$F37)+($D37+$E37)*1000,($D37+$E37))=($D37+$E37)-1)),"T","R"))))</f>
      </c>
      <c r="H37" s="24">
        <f>IF($A37="","",IF(AND(Setup!$B$9="Mark as travel",OR(MOD(H$7-(Setup!$B$6+$F37)+($D37+$E37)*1000,($D37+$E37))=0,MOD(H$7-(Setup!$B$6+$F37)+($D37+$E37)*1000,($D37+$E37))=$D37-1)),"T",IF(MOD(H$7-(Setup!$B$6+$F37)+($D37+$E37)*1000,($D37+$E37))&lt;$D37,IF(MOD(H$7-(Setup!$B$6+$F37)+($D37+$E37)*1000,($D37+$E37))&lt;Setup!$B$11,"D","N"),IF(AND(Setup!$B$9="Take from R&amp;R",OR(MOD(H$7-(Setup!$B$6+$F37)+($D37+$E37)*1000,($D37+$E37))=$D37,MOD(H$7-(Setup!$B$6+$F37)+($D37+$E37)*1000,($D37+$E37))=($D37+$E37)-1)),"T","R"))))</f>
      </c>
      <c r="I37" s="24">
        <f>IF($A37="","",IF(AND(Setup!$B$9="Mark as travel",OR(MOD(I$7-(Setup!$B$6+$F37)+($D37+$E37)*1000,($D37+$E37))=0,MOD(I$7-(Setup!$B$6+$F37)+($D37+$E37)*1000,($D37+$E37))=$D37-1)),"T",IF(MOD(I$7-(Setup!$B$6+$F37)+($D37+$E37)*1000,($D37+$E37))&lt;$D37,IF(MOD(I$7-(Setup!$B$6+$F37)+($D37+$E37)*1000,($D37+$E37))&lt;Setup!$B$11,"D","N"),IF(AND(Setup!$B$9="Take from R&amp;R",OR(MOD(I$7-(Setup!$B$6+$F37)+($D37+$E37)*1000,($D37+$E37))=$D37,MOD(I$7-(Setup!$B$6+$F37)+($D37+$E37)*1000,($D37+$E37))=($D37+$E37)-1)),"T","R"))))</f>
      </c>
      <c r="J37" s="24">
        <f>IF($A37="","",IF(AND(Setup!$B$9="Mark as travel",OR(MOD(J$7-(Setup!$B$6+$F37)+($D37+$E37)*1000,($D37+$E37))=0,MOD(J$7-(Setup!$B$6+$F37)+($D37+$E37)*1000,($D37+$E37))=$D37-1)),"T",IF(MOD(J$7-(Setup!$B$6+$F37)+($D37+$E37)*1000,($D37+$E37))&lt;$D37,IF(MOD(J$7-(Setup!$B$6+$F37)+($D37+$E37)*1000,($D37+$E37))&lt;Setup!$B$11,"D","N"),IF(AND(Setup!$B$9="Take from R&amp;R",OR(MOD(J$7-(Setup!$B$6+$F37)+($D37+$E37)*1000,($D37+$E37))=$D37,MOD(J$7-(Setup!$B$6+$F37)+($D37+$E37)*1000,($D37+$E37))=($D37+$E37)-1)),"T","R"))))</f>
      </c>
      <c r="K37" s="24">
        <f>IF($A37="","",IF(AND(Setup!$B$9="Mark as travel",OR(MOD(K$7-(Setup!$B$6+$F37)+($D37+$E37)*1000,($D37+$E37))=0,MOD(K$7-(Setup!$B$6+$F37)+($D37+$E37)*1000,($D37+$E37))=$D37-1)),"T",IF(MOD(K$7-(Setup!$B$6+$F37)+($D37+$E37)*1000,($D37+$E37))&lt;$D37,IF(MOD(K$7-(Setup!$B$6+$F37)+($D37+$E37)*1000,($D37+$E37))&lt;Setup!$B$11,"D","N"),IF(AND(Setup!$B$9="Take from R&amp;R",OR(MOD(K$7-(Setup!$B$6+$F37)+($D37+$E37)*1000,($D37+$E37))=$D37,MOD(K$7-(Setup!$B$6+$F37)+($D37+$E37)*1000,($D37+$E37))=($D37+$E37)-1)),"T","R"))))</f>
      </c>
      <c r="L37" s="24">
        <f>IF($A37="","",IF(AND(Setup!$B$9="Mark as travel",OR(MOD(L$7-(Setup!$B$6+$F37)+($D37+$E37)*1000,($D37+$E37))=0,MOD(L$7-(Setup!$B$6+$F37)+($D37+$E37)*1000,($D37+$E37))=$D37-1)),"T",IF(MOD(L$7-(Setup!$B$6+$F37)+($D37+$E37)*1000,($D37+$E37))&lt;$D37,IF(MOD(L$7-(Setup!$B$6+$F37)+($D37+$E37)*1000,($D37+$E37))&lt;Setup!$B$11,"D","N"),IF(AND(Setup!$B$9="Take from R&amp;R",OR(MOD(L$7-(Setup!$B$6+$F37)+($D37+$E37)*1000,($D37+$E37))=$D37,MOD(L$7-(Setup!$B$6+$F37)+($D37+$E37)*1000,($D37+$E37))=($D37+$E37)-1)),"T","R"))))</f>
      </c>
      <c r="M37" s="24">
        <f>IF($A37="","",IF(AND(Setup!$B$9="Mark as travel",OR(MOD(M$7-(Setup!$B$6+$F37)+($D37+$E37)*1000,($D37+$E37))=0,MOD(M$7-(Setup!$B$6+$F37)+($D37+$E37)*1000,($D37+$E37))=$D37-1)),"T",IF(MOD(M$7-(Setup!$B$6+$F37)+($D37+$E37)*1000,($D37+$E37))&lt;$D37,IF(MOD(M$7-(Setup!$B$6+$F37)+($D37+$E37)*1000,($D37+$E37))&lt;Setup!$B$11,"D","N"),IF(AND(Setup!$B$9="Take from R&amp;R",OR(MOD(M$7-(Setup!$B$6+$F37)+($D37+$E37)*1000,($D37+$E37))=$D37,MOD(M$7-(Setup!$B$6+$F37)+($D37+$E37)*1000,($D37+$E37))=($D37+$E37)-1)),"T","R"))))</f>
      </c>
      <c r="N37" s="24">
        <f>IF($A37="","",IF(AND(Setup!$B$9="Mark as travel",OR(MOD(N$7-(Setup!$B$6+$F37)+($D37+$E37)*1000,($D37+$E37))=0,MOD(N$7-(Setup!$B$6+$F37)+($D37+$E37)*1000,($D37+$E37))=$D37-1)),"T",IF(MOD(N$7-(Setup!$B$6+$F37)+($D37+$E37)*1000,($D37+$E37))&lt;$D37,IF(MOD(N$7-(Setup!$B$6+$F37)+($D37+$E37)*1000,($D37+$E37))&lt;Setup!$B$11,"D","N"),IF(AND(Setup!$B$9="Take from R&amp;R",OR(MOD(N$7-(Setup!$B$6+$F37)+($D37+$E37)*1000,($D37+$E37))=$D37,MOD(N$7-(Setup!$B$6+$F37)+($D37+$E37)*1000,($D37+$E37))=($D37+$E37)-1)),"T","R"))))</f>
      </c>
      <c r="O37" s="24">
        <f>IF($A37="","",IF(AND(Setup!$B$9="Mark as travel",OR(MOD(O$7-(Setup!$B$6+$F37)+($D37+$E37)*1000,($D37+$E37))=0,MOD(O$7-(Setup!$B$6+$F37)+($D37+$E37)*1000,($D37+$E37))=$D37-1)),"T",IF(MOD(O$7-(Setup!$B$6+$F37)+($D37+$E37)*1000,($D37+$E37))&lt;$D37,IF(MOD(O$7-(Setup!$B$6+$F37)+($D37+$E37)*1000,($D37+$E37))&lt;Setup!$B$11,"D","N"),IF(AND(Setup!$B$9="Take from R&amp;R",OR(MOD(O$7-(Setup!$B$6+$F37)+($D37+$E37)*1000,($D37+$E37))=$D37,MOD(O$7-(Setup!$B$6+$F37)+($D37+$E37)*1000,($D37+$E37))=($D37+$E37)-1)),"T","R"))))</f>
      </c>
      <c r="P37" s="24">
        <f>IF($A37="","",IF(AND(Setup!$B$9="Mark as travel",OR(MOD(P$7-(Setup!$B$6+$F37)+($D37+$E37)*1000,($D37+$E37))=0,MOD(P$7-(Setup!$B$6+$F37)+($D37+$E37)*1000,($D37+$E37))=$D37-1)),"T",IF(MOD(P$7-(Setup!$B$6+$F37)+($D37+$E37)*1000,($D37+$E37))&lt;$D37,IF(MOD(P$7-(Setup!$B$6+$F37)+($D37+$E37)*1000,($D37+$E37))&lt;Setup!$B$11,"D","N"),IF(AND(Setup!$B$9="Take from R&amp;R",OR(MOD(P$7-(Setup!$B$6+$F37)+($D37+$E37)*1000,($D37+$E37))=$D37,MOD(P$7-(Setup!$B$6+$F37)+($D37+$E37)*1000,($D37+$E37))=($D37+$E37)-1)),"T","R"))))</f>
      </c>
      <c r="Q37" s="24">
        <f>IF($A37="","",IF(AND(Setup!$B$9="Mark as travel",OR(MOD(Q$7-(Setup!$B$6+$F37)+($D37+$E37)*1000,($D37+$E37))=0,MOD(Q$7-(Setup!$B$6+$F37)+($D37+$E37)*1000,($D37+$E37))=$D37-1)),"T",IF(MOD(Q$7-(Setup!$B$6+$F37)+($D37+$E37)*1000,($D37+$E37))&lt;$D37,IF(MOD(Q$7-(Setup!$B$6+$F37)+($D37+$E37)*1000,($D37+$E37))&lt;Setup!$B$11,"D","N"),IF(AND(Setup!$B$9="Take from R&amp;R",OR(MOD(Q$7-(Setup!$B$6+$F37)+($D37+$E37)*1000,($D37+$E37))=$D37,MOD(Q$7-(Setup!$B$6+$F37)+($D37+$E37)*1000,($D37+$E37))=($D37+$E37)-1)),"T","R"))))</f>
      </c>
      <c r="R37" s="24">
        <f>IF($A37="","",IF(AND(Setup!$B$9="Mark as travel",OR(MOD(R$7-(Setup!$B$6+$F37)+($D37+$E37)*1000,($D37+$E37))=0,MOD(R$7-(Setup!$B$6+$F37)+($D37+$E37)*1000,($D37+$E37))=$D37-1)),"T",IF(MOD(R$7-(Setup!$B$6+$F37)+($D37+$E37)*1000,($D37+$E37))&lt;$D37,IF(MOD(R$7-(Setup!$B$6+$F37)+($D37+$E37)*1000,($D37+$E37))&lt;Setup!$B$11,"D","N"),IF(AND(Setup!$B$9="Take from R&amp;R",OR(MOD(R$7-(Setup!$B$6+$F37)+($D37+$E37)*1000,($D37+$E37))=$D37,MOD(R$7-(Setup!$B$6+$F37)+($D37+$E37)*1000,($D37+$E37))=($D37+$E37)-1)),"T","R"))))</f>
      </c>
      <c r="S37" s="24">
        <f>IF($A37="","",IF(AND(Setup!$B$9="Mark as travel",OR(MOD(S$7-(Setup!$B$6+$F37)+($D37+$E37)*1000,($D37+$E37))=0,MOD(S$7-(Setup!$B$6+$F37)+($D37+$E37)*1000,($D37+$E37))=$D37-1)),"T",IF(MOD(S$7-(Setup!$B$6+$F37)+($D37+$E37)*1000,($D37+$E37))&lt;$D37,IF(MOD(S$7-(Setup!$B$6+$F37)+($D37+$E37)*1000,($D37+$E37))&lt;Setup!$B$11,"D","N"),IF(AND(Setup!$B$9="Take from R&amp;R",OR(MOD(S$7-(Setup!$B$6+$F37)+($D37+$E37)*1000,($D37+$E37))=$D37,MOD(S$7-(Setup!$B$6+$F37)+($D37+$E37)*1000,($D37+$E37))=($D37+$E37)-1)),"T","R"))))</f>
      </c>
      <c r="T37" s="24">
        <f>IF($A37="","",IF(AND(Setup!$B$9="Mark as travel",OR(MOD(T$7-(Setup!$B$6+$F37)+($D37+$E37)*1000,($D37+$E37))=0,MOD(T$7-(Setup!$B$6+$F37)+($D37+$E37)*1000,($D37+$E37))=$D37-1)),"T",IF(MOD(T$7-(Setup!$B$6+$F37)+($D37+$E37)*1000,($D37+$E37))&lt;$D37,IF(MOD(T$7-(Setup!$B$6+$F37)+($D37+$E37)*1000,($D37+$E37))&lt;Setup!$B$11,"D","N"),IF(AND(Setup!$B$9="Take from R&amp;R",OR(MOD(T$7-(Setup!$B$6+$F37)+($D37+$E37)*1000,($D37+$E37))=$D37,MOD(T$7-(Setup!$B$6+$F37)+($D37+$E37)*1000,($D37+$E37))=($D37+$E37)-1)),"T","R"))))</f>
      </c>
      <c r="U37" s="24">
        <f>IF($A37="","",IF(AND(Setup!$B$9="Mark as travel",OR(MOD(U$7-(Setup!$B$6+$F37)+($D37+$E37)*1000,($D37+$E37))=0,MOD(U$7-(Setup!$B$6+$F37)+($D37+$E37)*1000,($D37+$E37))=$D37-1)),"T",IF(MOD(U$7-(Setup!$B$6+$F37)+($D37+$E37)*1000,($D37+$E37))&lt;$D37,IF(MOD(U$7-(Setup!$B$6+$F37)+($D37+$E37)*1000,($D37+$E37))&lt;Setup!$B$11,"D","N"),IF(AND(Setup!$B$9="Take from R&amp;R",OR(MOD(U$7-(Setup!$B$6+$F37)+($D37+$E37)*1000,($D37+$E37))=$D37,MOD(U$7-(Setup!$B$6+$F37)+($D37+$E37)*1000,($D37+$E37))=($D37+$E37)-1)),"T","R"))))</f>
      </c>
      <c r="V37" s="24">
        <f>IF($A37="","",IF(AND(Setup!$B$9="Mark as travel",OR(MOD(V$7-(Setup!$B$6+$F37)+($D37+$E37)*1000,($D37+$E37))=0,MOD(V$7-(Setup!$B$6+$F37)+($D37+$E37)*1000,($D37+$E37))=$D37-1)),"T",IF(MOD(V$7-(Setup!$B$6+$F37)+($D37+$E37)*1000,($D37+$E37))&lt;$D37,IF(MOD(V$7-(Setup!$B$6+$F37)+($D37+$E37)*1000,($D37+$E37))&lt;Setup!$B$11,"D","N"),IF(AND(Setup!$B$9="Take from R&amp;R",OR(MOD(V$7-(Setup!$B$6+$F37)+($D37+$E37)*1000,($D37+$E37))=$D37,MOD(V$7-(Setup!$B$6+$F37)+($D37+$E37)*1000,($D37+$E37))=($D37+$E37)-1)),"T","R"))))</f>
      </c>
      <c r="W37" s="24">
        <f>IF($A37="","",IF(AND(Setup!$B$9="Mark as travel",OR(MOD(W$7-(Setup!$B$6+$F37)+($D37+$E37)*1000,($D37+$E37))=0,MOD(W$7-(Setup!$B$6+$F37)+($D37+$E37)*1000,($D37+$E37))=$D37-1)),"T",IF(MOD(W$7-(Setup!$B$6+$F37)+($D37+$E37)*1000,($D37+$E37))&lt;$D37,IF(MOD(W$7-(Setup!$B$6+$F37)+($D37+$E37)*1000,($D37+$E37))&lt;Setup!$B$11,"D","N"),IF(AND(Setup!$B$9="Take from R&amp;R",OR(MOD(W$7-(Setup!$B$6+$F37)+($D37+$E37)*1000,($D37+$E37))=$D37,MOD(W$7-(Setup!$B$6+$F37)+($D37+$E37)*1000,($D37+$E37))=($D37+$E37)-1)),"T","R"))))</f>
      </c>
      <c r="X37" s="24">
        <f>IF($A37="","",IF(AND(Setup!$B$9="Mark as travel",OR(MOD(X$7-(Setup!$B$6+$F37)+($D37+$E37)*1000,($D37+$E37))=0,MOD(X$7-(Setup!$B$6+$F37)+($D37+$E37)*1000,($D37+$E37))=$D37-1)),"T",IF(MOD(X$7-(Setup!$B$6+$F37)+($D37+$E37)*1000,($D37+$E37))&lt;$D37,IF(MOD(X$7-(Setup!$B$6+$F37)+($D37+$E37)*1000,($D37+$E37))&lt;Setup!$B$11,"D","N"),IF(AND(Setup!$B$9="Take from R&amp;R",OR(MOD(X$7-(Setup!$B$6+$F37)+($D37+$E37)*1000,($D37+$E37))=$D37,MOD(X$7-(Setup!$B$6+$F37)+($D37+$E37)*1000,($D37+$E37))=($D37+$E37)-1)),"T","R"))))</f>
      </c>
      <c r="Y37" s="24">
        <f>IF($A37="","",IF(AND(Setup!$B$9="Mark as travel",OR(MOD(Y$7-(Setup!$B$6+$F37)+($D37+$E37)*1000,($D37+$E37))=0,MOD(Y$7-(Setup!$B$6+$F37)+($D37+$E37)*1000,($D37+$E37))=$D37-1)),"T",IF(MOD(Y$7-(Setup!$B$6+$F37)+($D37+$E37)*1000,($D37+$E37))&lt;$D37,IF(MOD(Y$7-(Setup!$B$6+$F37)+($D37+$E37)*1000,($D37+$E37))&lt;Setup!$B$11,"D","N"),IF(AND(Setup!$B$9="Take from R&amp;R",OR(MOD(Y$7-(Setup!$B$6+$F37)+($D37+$E37)*1000,($D37+$E37))=$D37,MOD(Y$7-(Setup!$B$6+$F37)+($D37+$E37)*1000,($D37+$E37))=($D37+$E37)-1)),"T","R"))))</f>
      </c>
      <c r="Z37" s="24">
        <f>IF($A37="","",IF(AND(Setup!$B$9="Mark as travel",OR(MOD(Z$7-(Setup!$B$6+$F37)+($D37+$E37)*1000,($D37+$E37))=0,MOD(Z$7-(Setup!$B$6+$F37)+($D37+$E37)*1000,($D37+$E37))=$D37-1)),"T",IF(MOD(Z$7-(Setup!$B$6+$F37)+($D37+$E37)*1000,($D37+$E37))&lt;$D37,IF(MOD(Z$7-(Setup!$B$6+$F37)+($D37+$E37)*1000,($D37+$E37))&lt;Setup!$B$11,"D","N"),IF(AND(Setup!$B$9="Take from R&amp;R",OR(MOD(Z$7-(Setup!$B$6+$F37)+($D37+$E37)*1000,($D37+$E37))=$D37,MOD(Z$7-(Setup!$B$6+$F37)+($D37+$E37)*1000,($D37+$E37))=($D37+$E37)-1)),"T","R"))))</f>
      </c>
      <c r="AA37" s="24">
        <f>IF($A37="","",IF(AND(Setup!$B$9="Mark as travel",OR(MOD(AA$7-(Setup!$B$6+$F37)+($D37+$E37)*1000,($D37+$E37))=0,MOD(AA$7-(Setup!$B$6+$F37)+($D37+$E37)*1000,($D37+$E37))=$D37-1)),"T",IF(MOD(AA$7-(Setup!$B$6+$F37)+($D37+$E37)*1000,($D37+$E37))&lt;$D37,IF(MOD(AA$7-(Setup!$B$6+$F37)+($D37+$E37)*1000,($D37+$E37))&lt;Setup!$B$11,"D","N"),IF(AND(Setup!$B$9="Take from R&amp;R",OR(MOD(AA$7-(Setup!$B$6+$F37)+($D37+$E37)*1000,($D37+$E37))=$D37,MOD(AA$7-(Setup!$B$6+$F37)+($D37+$E37)*1000,($D37+$E37))=($D37+$E37)-1)),"T","R"))))</f>
      </c>
      <c r="AB37" s="24">
        <f>IF($A37="","",IF(AND(Setup!$B$9="Mark as travel",OR(MOD(AB$7-(Setup!$B$6+$F37)+($D37+$E37)*1000,($D37+$E37))=0,MOD(AB$7-(Setup!$B$6+$F37)+($D37+$E37)*1000,($D37+$E37))=$D37-1)),"T",IF(MOD(AB$7-(Setup!$B$6+$F37)+($D37+$E37)*1000,($D37+$E37))&lt;$D37,IF(MOD(AB$7-(Setup!$B$6+$F37)+($D37+$E37)*1000,($D37+$E37))&lt;Setup!$B$11,"D","N"),IF(AND(Setup!$B$9="Take from R&amp;R",OR(MOD(AB$7-(Setup!$B$6+$F37)+($D37+$E37)*1000,($D37+$E37))=$D37,MOD(AB$7-(Setup!$B$6+$F37)+($D37+$E37)*1000,($D37+$E37))=($D37+$E37)-1)),"T","R"))))</f>
      </c>
      <c r="AC37" s="24">
        <f>IF($A37="","",IF(AND(Setup!$B$9="Mark as travel",OR(MOD(AC$7-(Setup!$B$6+$F37)+($D37+$E37)*1000,($D37+$E37))=0,MOD(AC$7-(Setup!$B$6+$F37)+($D37+$E37)*1000,($D37+$E37))=$D37-1)),"T",IF(MOD(AC$7-(Setup!$B$6+$F37)+($D37+$E37)*1000,($D37+$E37))&lt;$D37,IF(MOD(AC$7-(Setup!$B$6+$F37)+($D37+$E37)*1000,($D37+$E37))&lt;Setup!$B$11,"D","N"),IF(AND(Setup!$B$9="Take from R&amp;R",OR(MOD(AC$7-(Setup!$B$6+$F37)+($D37+$E37)*1000,($D37+$E37))=$D37,MOD(AC$7-(Setup!$B$6+$F37)+($D37+$E37)*1000,($D37+$E37))=($D37+$E37)-1)),"T","R"))))</f>
      </c>
      <c r="AD37" s="24">
        <f>IF($A37="","",IF(AND(Setup!$B$9="Mark as travel",OR(MOD(AD$7-(Setup!$B$6+$F37)+($D37+$E37)*1000,($D37+$E37))=0,MOD(AD$7-(Setup!$B$6+$F37)+($D37+$E37)*1000,($D37+$E37))=$D37-1)),"T",IF(MOD(AD$7-(Setup!$B$6+$F37)+($D37+$E37)*1000,($D37+$E37))&lt;$D37,IF(MOD(AD$7-(Setup!$B$6+$F37)+($D37+$E37)*1000,($D37+$E37))&lt;Setup!$B$11,"D","N"),IF(AND(Setup!$B$9="Take from R&amp;R",OR(MOD(AD$7-(Setup!$B$6+$F37)+($D37+$E37)*1000,($D37+$E37))=$D37,MOD(AD$7-(Setup!$B$6+$F37)+($D37+$E37)*1000,($D37+$E37))=($D37+$E37)-1)),"T","R"))))</f>
      </c>
      <c r="AE37" s="24">
        <f>IF($A37="","",IF(AND(Setup!$B$9="Mark as travel",OR(MOD(AE$7-(Setup!$B$6+$F37)+($D37+$E37)*1000,($D37+$E37))=0,MOD(AE$7-(Setup!$B$6+$F37)+($D37+$E37)*1000,($D37+$E37))=$D37-1)),"T",IF(MOD(AE$7-(Setup!$B$6+$F37)+($D37+$E37)*1000,($D37+$E37))&lt;$D37,IF(MOD(AE$7-(Setup!$B$6+$F37)+($D37+$E37)*1000,($D37+$E37))&lt;Setup!$B$11,"D","N"),IF(AND(Setup!$B$9="Take from R&amp;R",OR(MOD(AE$7-(Setup!$B$6+$F37)+($D37+$E37)*1000,($D37+$E37))=$D37,MOD(AE$7-(Setup!$B$6+$F37)+($D37+$E37)*1000,($D37+$E37))=($D37+$E37)-1)),"T","R"))))</f>
      </c>
      <c r="AF37" s="24">
        <f>IF($A37="","",IF(AND(Setup!$B$9="Mark as travel",OR(MOD(AF$7-(Setup!$B$6+$F37)+($D37+$E37)*1000,($D37+$E37))=0,MOD(AF$7-(Setup!$B$6+$F37)+($D37+$E37)*1000,($D37+$E37))=$D37-1)),"T",IF(MOD(AF$7-(Setup!$B$6+$F37)+($D37+$E37)*1000,($D37+$E37))&lt;$D37,IF(MOD(AF$7-(Setup!$B$6+$F37)+($D37+$E37)*1000,($D37+$E37))&lt;Setup!$B$11,"D","N"),IF(AND(Setup!$B$9="Take from R&amp;R",OR(MOD(AF$7-(Setup!$B$6+$F37)+($D37+$E37)*1000,($D37+$E37))=$D37,MOD(AF$7-(Setup!$B$6+$F37)+($D37+$E37)*1000,($D37+$E37))=($D37+$E37)-1)),"T","R"))))</f>
      </c>
      <c r="AG37" s="24">
        <f>IF($A37="","",IF(AND(Setup!$B$9="Mark as travel",OR(MOD(AG$7-(Setup!$B$6+$F37)+($D37+$E37)*1000,($D37+$E37))=0,MOD(AG$7-(Setup!$B$6+$F37)+($D37+$E37)*1000,($D37+$E37))=$D37-1)),"T",IF(MOD(AG$7-(Setup!$B$6+$F37)+($D37+$E37)*1000,($D37+$E37))&lt;$D37,IF(MOD(AG$7-(Setup!$B$6+$F37)+($D37+$E37)*1000,($D37+$E37))&lt;Setup!$B$11,"D","N"),IF(AND(Setup!$B$9="Take from R&amp;R",OR(MOD(AG$7-(Setup!$B$6+$F37)+($D37+$E37)*1000,($D37+$E37))=$D37,MOD(AG$7-(Setup!$B$6+$F37)+($D37+$E37)*1000,($D37+$E37))=($D37+$E37)-1)),"T","R"))))</f>
      </c>
      <c r="AH37" s="24">
        <f>IF($A37="","",IF(AND(Setup!$B$9="Mark as travel",OR(MOD(AH$7-(Setup!$B$6+$F37)+($D37+$E37)*1000,($D37+$E37))=0,MOD(AH$7-(Setup!$B$6+$F37)+($D37+$E37)*1000,($D37+$E37))=$D37-1)),"T",IF(MOD(AH$7-(Setup!$B$6+$F37)+($D37+$E37)*1000,($D37+$E37))&lt;$D37,IF(MOD(AH$7-(Setup!$B$6+$F37)+($D37+$E37)*1000,($D37+$E37))&lt;Setup!$B$11,"D","N"),IF(AND(Setup!$B$9="Take from R&amp;R",OR(MOD(AH$7-(Setup!$B$6+$F37)+($D37+$E37)*1000,($D37+$E37))=$D37,MOD(AH$7-(Setup!$B$6+$F37)+($D37+$E37)*1000,($D37+$E37))=($D37+$E37)-1)),"T","R"))))</f>
      </c>
      <c r="AI37" s="24">
        <f>IF($A37="","",IF(AND(Setup!$B$9="Mark as travel",OR(MOD(AI$7-(Setup!$B$6+$F37)+($D37+$E37)*1000,($D37+$E37))=0,MOD(AI$7-(Setup!$B$6+$F37)+($D37+$E37)*1000,($D37+$E37))=$D37-1)),"T",IF(MOD(AI$7-(Setup!$B$6+$F37)+($D37+$E37)*1000,($D37+$E37))&lt;$D37,IF(MOD(AI$7-(Setup!$B$6+$F37)+($D37+$E37)*1000,($D37+$E37))&lt;Setup!$B$11,"D","N"),IF(AND(Setup!$B$9="Take from R&amp;R",OR(MOD(AI$7-(Setup!$B$6+$F37)+($D37+$E37)*1000,($D37+$E37))=$D37,MOD(AI$7-(Setup!$B$6+$F37)+($D37+$E37)*1000,($D37+$E37))=($D37+$E37)-1)),"T","R"))))</f>
      </c>
      <c r="AJ37" s="24">
        <f>IF($A37="","",IF(AND(Setup!$B$9="Mark as travel",OR(MOD(AJ$7-(Setup!$B$6+$F37)+($D37+$E37)*1000,($D37+$E37))=0,MOD(AJ$7-(Setup!$B$6+$F37)+($D37+$E37)*1000,($D37+$E37))=$D37-1)),"T",IF(MOD(AJ$7-(Setup!$B$6+$F37)+($D37+$E37)*1000,($D37+$E37))&lt;$D37,IF(MOD(AJ$7-(Setup!$B$6+$F37)+($D37+$E37)*1000,($D37+$E37))&lt;Setup!$B$11,"D","N"),IF(AND(Setup!$B$9="Take from R&amp;R",OR(MOD(AJ$7-(Setup!$B$6+$F37)+($D37+$E37)*1000,($D37+$E37))=$D37,MOD(AJ$7-(Setup!$B$6+$F37)+($D37+$E37)*1000,($D37+$E37))=($D37+$E37)-1)),"T","R"))))</f>
      </c>
      <c r="AK37" s="24">
        <f>IF($A37="","",IF(AND(Setup!$B$9="Mark as travel",OR(MOD(AK$7-(Setup!$B$6+$F37)+($D37+$E37)*1000,($D37+$E37))=0,MOD(AK$7-(Setup!$B$6+$F37)+($D37+$E37)*1000,($D37+$E37))=$D37-1)),"T",IF(MOD(AK$7-(Setup!$B$6+$F37)+($D37+$E37)*1000,($D37+$E37))&lt;$D37,IF(MOD(AK$7-(Setup!$B$6+$F37)+($D37+$E37)*1000,($D37+$E37))&lt;Setup!$B$11,"D","N"),IF(AND(Setup!$B$9="Take from R&amp;R",OR(MOD(AK$7-(Setup!$B$6+$F37)+($D37+$E37)*1000,($D37+$E37))=$D37,MOD(AK$7-(Setup!$B$6+$F37)+($D37+$E37)*1000,($D37+$E37))=($D37+$E37)-1)),"T","R"))))</f>
      </c>
      <c r="AL37" s="24">
        <f>IF($A37="","",IF(AND(Setup!$B$9="Mark as travel",OR(MOD(AL$7-(Setup!$B$6+$F37)+($D37+$E37)*1000,($D37+$E37))=0,MOD(AL$7-(Setup!$B$6+$F37)+($D37+$E37)*1000,($D37+$E37))=$D37-1)),"T",IF(MOD(AL$7-(Setup!$B$6+$F37)+($D37+$E37)*1000,($D37+$E37))&lt;$D37,IF(MOD(AL$7-(Setup!$B$6+$F37)+($D37+$E37)*1000,($D37+$E37))&lt;Setup!$B$11,"D","N"),IF(AND(Setup!$B$9="Take from R&amp;R",OR(MOD(AL$7-(Setup!$B$6+$F37)+($D37+$E37)*1000,($D37+$E37))=$D37,MOD(AL$7-(Setup!$B$6+$F37)+($D37+$E37)*1000,($D37+$E37))=($D37+$E37)-1)),"T","R"))))</f>
      </c>
      <c r="AM37" s="24">
        <f>IF($A37="","",IF(AND(Setup!$B$9="Mark as travel",OR(MOD(AM$7-(Setup!$B$6+$F37)+($D37+$E37)*1000,($D37+$E37))=0,MOD(AM$7-(Setup!$B$6+$F37)+($D37+$E37)*1000,($D37+$E37))=$D37-1)),"T",IF(MOD(AM$7-(Setup!$B$6+$F37)+($D37+$E37)*1000,($D37+$E37))&lt;$D37,IF(MOD(AM$7-(Setup!$B$6+$F37)+($D37+$E37)*1000,($D37+$E37))&lt;Setup!$B$11,"D","N"),IF(AND(Setup!$B$9="Take from R&amp;R",OR(MOD(AM$7-(Setup!$B$6+$F37)+($D37+$E37)*1000,($D37+$E37))=$D37,MOD(AM$7-(Setup!$B$6+$F37)+($D37+$E37)*1000,($D37+$E37))=($D37+$E37)-1)),"T","R"))))</f>
      </c>
      <c r="AN37" s="24">
        <f>IF($A37="","",IF(AND(Setup!$B$9="Mark as travel",OR(MOD(AN$7-(Setup!$B$6+$F37)+($D37+$E37)*1000,($D37+$E37))=0,MOD(AN$7-(Setup!$B$6+$F37)+($D37+$E37)*1000,($D37+$E37))=$D37-1)),"T",IF(MOD(AN$7-(Setup!$B$6+$F37)+($D37+$E37)*1000,($D37+$E37))&lt;$D37,IF(MOD(AN$7-(Setup!$B$6+$F37)+($D37+$E37)*1000,($D37+$E37))&lt;Setup!$B$11,"D","N"),IF(AND(Setup!$B$9="Take from R&amp;R",OR(MOD(AN$7-(Setup!$B$6+$F37)+($D37+$E37)*1000,($D37+$E37))=$D37,MOD(AN$7-(Setup!$B$6+$F37)+($D37+$E37)*1000,($D37+$E37))=($D37+$E37)-1)),"T","R"))))</f>
      </c>
      <c r="AO37" s="24">
        <f>IF($A37="","",IF(AND(Setup!$B$9="Mark as travel",OR(MOD(AO$7-(Setup!$B$6+$F37)+($D37+$E37)*1000,($D37+$E37))=0,MOD(AO$7-(Setup!$B$6+$F37)+($D37+$E37)*1000,($D37+$E37))=$D37-1)),"T",IF(MOD(AO$7-(Setup!$B$6+$F37)+($D37+$E37)*1000,($D37+$E37))&lt;$D37,IF(MOD(AO$7-(Setup!$B$6+$F37)+($D37+$E37)*1000,($D37+$E37))&lt;Setup!$B$11,"D","N"),IF(AND(Setup!$B$9="Take from R&amp;R",OR(MOD(AO$7-(Setup!$B$6+$F37)+($D37+$E37)*1000,($D37+$E37))=$D37,MOD(AO$7-(Setup!$B$6+$F37)+($D37+$E37)*1000,($D37+$E37))=($D37+$E37)-1)),"T","R"))))</f>
      </c>
      <c r="AP37" s="24">
        <f>IF($A37="","",IF(AND(Setup!$B$9="Mark as travel",OR(MOD(AP$7-(Setup!$B$6+$F37)+($D37+$E37)*1000,($D37+$E37))=0,MOD(AP$7-(Setup!$B$6+$F37)+($D37+$E37)*1000,($D37+$E37))=$D37-1)),"T",IF(MOD(AP$7-(Setup!$B$6+$F37)+($D37+$E37)*1000,($D37+$E37))&lt;$D37,IF(MOD(AP$7-(Setup!$B$6+$F37)+($D37+$E37)*1000,($D37+$E37))&lt;Setup!$B$11,"D","N"),IF(AND(Setup!$B$9="Take from R&amp;R",OR(MOD(AP$7-(Setup!$B$6+$F37)+($D37+$E37)*1000,($D37+$E37))=$D37,MOD(AP$7-(Setup!$B$6+$F37)+($D37+$E37)*1000,($D37+$E37))=($D37+$E37)-1)),"T","R"))))</f>
      </c>
      <c r="AQ37" s="24">
        <f>IF($A37="","",IF(AND(Setup!$B$9="Mark as travel",OR(MOD(AQ$7-(Setup!$B$6+$F37)+($D37+$E37)*1000,($D37+$E37))=0,MOD(AQ$7-(Setup!$B$6+$F37)+($D37+$E37)*1000,($D37+$E37))=$D37-1)),"T",IF(MOD(AQ$7-(Setup!$B$6+$F37)+($D37+$E37)*1000,($D37+$E37))&lt;$D37,IF(MOD(AQ$7-(Setup!$B$6+$F37)+($D37+$E37)*1000,($D37+$E37))&lt;Setup!$B$11,"D","N"),IF(AND(Setup!$B$9="Take from R&amp;R",OR(MOD(AQ$7-(Setup!$B$6+$F37)+($D37+$E37)*1000,($D37+$E37))=$D37,MOD(AQ$7-(Setup!$B$6+$F37)+($D37+$E37)*1000,($D37+$E37))=($D37+$E37)-1)),"T","R"))))</f>
      </c>
      <c r="AR37" s="24">
        <f>IF($A37="","",IF(AND(Setup!$B$9="Mark as travel",OR(MOD(AR$7-(Setup!$B$6+$F37)+($D37+$E37)*1000,($D37+$E37))=0,MOD(AR$7-(Setup!$B$6+$F37)+($D37+$E37)*1000,($D37+$E37))=$D37-1)),"T",IF(MOD(AR$7-(Setup!$B$6+$F37)+($D37+$E37)*1000,($D37+$E37))&lt;$D37,IF(MOD(AR$7-(Setup!$B$6+$F37)+($D37+$E37)*1000,($D37+$E37))&lt;Setup!$B$11,"D","N"),IF(AND(Setup!$B$9="Take from R&amp;R",OR(MOD(AR$7-(Setup!$B$6+$F37)+($D37+$E37)*1000,($D37+$E37))=$D37,MOD(AR$7-(Setup!$B$6+$F37)+($D37+$E37)*1000,($D37+$E37))=($D37+$E37)-1)),"T","R"))))</f>
      </c>
      <c r="AS37" s="24">
        <f>IF($A37="","",IF(AND(Setup!$B$9="Mark as travel",OR(MOD(AS$7-(Setup!$B$6+$F37)+($D37+$E37)*1000,($D37+$E37))=0,MOD(AS$7-(Setup!$B$6+$F37)+($D37+$E37)*1000,($D37+$E37))=$D37-1)),"T",IF(MOD(AS$7-(Setup!$B$6+$F37)+($D37+$E37)*1000,($D37+$E37))&lt;$D37,IF(MOD(AS$7-(Setup!$B$6+$F37)+($D37+$E37)*1000,($D37+$E37))&lt;Setup!$B$11,"D","N"),IF(AND(Setup!$B$9="Take from R&amp;R",OR(MOD(AS$7-(Setup!$B$6+$F37)+($D37+$E37)*1000,($D37+$E37))=$D37,MOD(AS$7-(Setup!$B$6+$F37)+($D37+$E37)*1000,($D37+$E37))=($D37+$E37)-1)),"T","R"))))</f>
      </c>
      <c r="AT37" s="24">
        <f>IF($A37="","",IF(AND(Setup!$B$9="Mark as travel",OR(MOD(AT$7-(Setup!$B$6+$F37)+($D37+$E37)*1000,($D37+$E37))=0,MOD(AT$7-(Setup!$B$6+$F37)+($D37+$E37)*1000,($D37+$E37))=$D37-1)),"T",IF(MOD(AT$7-(Setup!$B$6+$F37)+($D37+$E37)*1000,($D37+$E37))&lt;$D37,IF(MOD(AT$7-(Setup!$B$6+$F37)+($D37+$E37)*1000,($D37+$E37))&lt;Setup!$B$11,"D","N"),IF(AND(Setup!$B$9="Take from R&amp;R",OR(MOD(AT$7-(Setup!$B$6+$F37)+($D37+$E37)*1000,($D37+$E37))=$D37,MOD(AT$7-(Setup!$B$6+$F37)+($D37+$E37)*1000,($D37+$E37))=($D37+$E37)-1)),"T","R"))))</f>
      </c>
      <c r="AU37" s="24">
        <f>IF($A37="","",IF(AND(Setup!$B$9="Mark as travel",OR(MOD(AU$7-(Setup!$B$6+$F37)+($D37+$E37)*1000,($D37+$E37))=0,MOD(AU$7-(Setup!$B$6+$F37)+($D37+$E37)*1000,($D37+$E37))=$D37-1)),"T",IF(MOD(AU$7-(Setup!$B$6+$F37)+($D37+$E37)*1000,($D37+$E37))&lt;$D37,IF(MOD(AU$7-(Setup!$B$6+$F37)+($D37+$E37)*1000,($D37+$E37))&lt;Setup!$B$11,"D","N"),IF(AND(Setup!$B$9="Take from R&amp;R",OR(MOD(AU$7-(Setup!$B$6+$F37)+($D37+$E37)*1000,($D37+$E37))=$D37,MOD(AU$7-(Setup!$B$6+$F37)+($D37+$E37)*1000,($D37+$E37))=($D37+$E37)-1)),"T","R"))))</f>
      </c>
      <c r="AV37" s="24">
        <f>IF($A37="","",IF(AND(Setup!$B$9="Mark as travel",OR(MOD(AV$7-(Setup!$B$6+$F37)+($D37+$E37)*1000,($D37+$E37))=0,MOD(AV$7-(Setup!$B$6+$F37)+($D37+$E37)*1000,($D37+$E37))=$D37-1)),"T",IF(MOD(AV$7-(Setup!$B$6+$F37)+($D37+$E37)*1000,($D37+$E37))&lt;$D37,IF(MOD(AV$7-(Setup!$B$6+$F37)+($D37+$E37)*1000,($D37+$E37))&lt;Setup!$B$11,"D","N"),IF(AND(Setup!$B$9="Take from R&amp;R",OR(MOD(AV$7-(Setup!$B$6+$F37)+($D37+$E37)*1000,($D37+$E37))=$D37,MOD(AV$7-(Setup!$B$6+$F37)+($D37+$E37)*1000,($D37+$E37))=($D37+$E37)-1)),"T","R"))))</f>
      </c>
      <c r="AW37" s="24">
        <f>IF($A37="","",IF(AND(Setup!$B$9="Mark as travel",OR(MOD(AW$7-(Setup!$B$6+$F37)+($D37+$E37)*1000,($D37+$E37))=0,MOD(AW$7-(Setup!$B$6+$F37)+($D37+$E37)*1000,($D37+$E37))=$D37-1)),"T",IF(MOD(AW$7-(Setup!$B$6+$F37)+($D37+$E37)*1000,($D37+$E37))&lt;$D37,IF(MOD(AW$7-(Setup!$B$6+$F37)+($D37+$E37)*1000,($D37+$E37))&lt;Setup!$B$11,"D","N"),IF(AND(Setup!$B$9="Take from R&amp;R",OR(MOD(AW$7-(Setup!$B$6+$F37)+($D37+$E37)*1000,($D37+$E37))=$D37,MOD(AW$7-(Setup!$B$6+$F37)+($D37+$E37)*1000,($D37+$E37))=($D37+$E37)-1)),"T","R"))))</f>
      </c>
      <c r="AX37" s="24">
        <f>IF($A37="","",IF(AND(Setup!$B$9="Mark as travel",OR(MOD(AX$7-(Setup!$B$6+$F37)+($D37+$E37)*1000,($D37+$E37))=0,MOD(AX$7-(Setup!$B$6+$F37)+($D37+$E37)*1000,($D37+$E37))=$D37-1)),"T",IF(MOD(AX$7-(Setup!$B$6+$F37)+($D37+$E37)*1000,($D37+$E37))&lt;$D37,IF(MOD(AX$7-(Setup!$B$6+$F37)+($D37+$E37)*1000,($D37+$E37))&lt;Setup!$B$11,"D","N"),IF(AND(Setup!$B$9="Take from R&amp;R",OR(MOD(AX$7-(Setup!$B$6+$F37)+($D37+$E37)*1000,($D37+$E37))=$D37,MOD(AX$7-(Setup!$B$6+$F37)+($D37+$E37)*1000,($D37+$E37))=($D37+$E37)-1)),"T","R"))))</f>
      </c>
      <c r="AY37" s="24">
        <f>IF($A37="","",IF(AND(Setup!$B$9="Mark as travel",OR(MOD(AY$7-(Setup!$B$6+$F37)+($D37+$E37)*1000,($D37+$E37))=0,MOD(AY$7-(Setup!$B$6+$F37)+($D37+$E37)*1000,($D37+$E37))=$D37-1)),"T",IF(MOD(AY$7-(Setup!$B$6+$F37)+($D37+$E37)*1000,($D37+$E37))&lt;$D37,IF(MOD(AY$7-(Setup!$B$6+$F37)+($D37+$E37)*1000,($D37+$E37))&lt;Setup!$B$11,"D","N"),IF(AND(Setup!$B$9="Take from R&amp;R",OR(MOD(AY$7-(Setup!$B$6+$F37)+($D37+$E37)*1000,($D37+$E37))=$D37,MOD(AY$7-(Setup!$B$6+$F37)+($D37+$E37)*1000,($D37+$E37))=($D37+$E37)-1)),"T","R"))))</f>
      </c>
      <c r="AZ37" s="24">
        <f>IF($A37="","",IF(AND(Setup!$B$9="Mark as travel",OR(MOD(AZ$7-(Setup!$B$6+$F37)+($D37+$E37)*1000,($D37+$E37))=0,MOD(AZ$7-(Setup!$B$6+$F37)+($D37+$E37)*1000,($D37+$E37))=$D37-1)),"T",IF(MOD(AZ$7-(Setup!$B$6+$F37)+($D37+$E37)*1000,($D37+$E37))&lt;$D37,IF(MOD(AZ$7-(Setup!$B$6+$F37)+($D37+$E37)*1000,($D37+$E37))&lt;Setup!$B$11,"D","N"),IF(AND(Setup!$B$9="Take from R&amp;R",OR(MOD(AZ$7-(Setup!$B$6+$F37)+($D37+$E37)*1000,($D37+$E37))=$D37,MOD(AZ$7-(Setup!$B$6+$F37)+($D37+$E37)*1000,($D37+$E37))=($D37+$E37)-1)),"T","R"))))</f>
      </c>
      <c r="BA37" s="24">
        <f>IF($A37="","",IF(AND(Setup!$B$9="Mark as travel",OR(MOD(BA$7-(Setup!$B$6+$F37)+($D37+$E37)*1000,($D37+$E37))=0,MOD(BA$7-(Setup!$B$6+$F37)+($D37+$E37)*1000,($D37+$E37))=$D37-1)),"T",IF(MOD(BA$7-(Setup!$B$6+$F37)+($D37+$E37)*1000,($D37+$E37))&lt;$D37,IF(MOD(BA$7-(Setup!$B$6+$F37)+($D37+$E37)*1000,($D37+$E37))&lt;Setup!$B$11,"D","N"),IF(AND(Setup!$B$9="Take from R&amp;R",OR(MOD(BA$7-(Setup!$B$6+$F37)+($D37+$E37)*1000,($D37+$E37))=$D37,MOD(BA$7-(Setup!$B$6+$F37)+($D37+$E37)*1000,($D37+$E37))=($D37+$E37)-1)),"T","R"))))</f>
      </c>
      <c r="BB37" s="24">
        <f>IF($A37="","",IF(AND(Setup!$B$9="Mark as travel",OR(MOD(BB$7-(Setup!$B$6+$F37)+($D37+$E37)*1000,($D37+$E37))=0,MOD(BB$7-(Setup!$B$6+$F37)+($D37+$E37)*1000,($D37+$E37))=$D37-1)),"T",IF(MOD(BB$7-(Setup!$B$6+$F37)+($D37+$E37)*1000,($D37+$E37))&lt;$D37,IF(MOD(BB$7-(Setup!$B$6+$F37)+($D37+$E37)*1000,($D37+$E37))&lt;Setup!$B$11,"D","N"),IF(AND(Setup!$B$9="Take from R&amp;R",OR(MOD(BB$7-(Setup!$B$6+$F37)+($D37+$E37)*1000,($D37+$E37))=$D37,MOD(BB$7-(Setup!$B$6+$F37)+($D37+$E37)*1000,($D37+$E37))=($D37+$E37)-1)),"T","R"))))</f>
      </c>
      <c r="BC37" s="24">
        <f>IF($A37="","",IF(AND(Setup!$B$9="Mark as travel",OR(MOD(BC$7-(Setup!$B$6+$F37)+($D37+$E37)*1000,($D37+$E37))=0,MOD(BC$7-(Setup!$B$6+$F37)+($D37+$E37)*1000,($D37+$E37))=$D37-1)),"T",IF(MOD(BC$7-(Setup!$B$6+$F37)+($D37+$E37)*1000,($D37+$E37))&lt;$D37,IF(MOD(BC$7-(Setup!$B$6+$F37)+($D37+$E37)*1000,($D37+$E37))&lt;Setup!$B$11,"D","N"),IF(AND(Setup!$B$9="Take from R&amp;R",OR(MOD(BC$7-(Setup!$B$6+$F37)+($D37+$E37)*1000,($D37+$E37))=$D37,MOD(BC$7-(Setup!$B$6+$F37)+($D37+$E37)*1000,($D37+$E37))=($D37+$E37)-1)),"T","R"))))</f>
      </c>
      <c r="BD37" s="24">
        <f>IF($A37="","",IF(AND(Setup!$B$9="Mark as travel",OR(MOD(BD$7-(Setup!$B$6+$F37)+($D37+$E37)*1000,($D37+$E37))=0,MOD(BD$7-(Setup!$B$6+$F37)+($D37+$E37)*1000,($D37+$E37))=$D37-1)),"T",IF(MOD(BD$7-(Setup!$B$6+$F37)+($D37+$E37)*1000,($D37+$E37))&lt;$D37,IF(MOD(BD$7-(Setup!$B$6+$F37)+($D37+$E37)*1000,($D37+$E37))&lt;Setup!$B$11,"D","N"),IF(AND(Setup!$B$9="Take from R&amp;R",OR(MOD(BD$7-(Setup!$B$6+$F37)+($D37+$E37)*1000,($D37+$E37))=$D37,MOD(BD$7-(Setup!$B$6+$F37)+($D37+$E37)*1000,($D37+$E37))=($D37+$E37)-1)),"T","R"))))</f>
      </c>
      <c r="BE37" s="24">
        <f>IF($A37="","",IF(AND(Setup!$B$9="Mark as travel",OR(MOD(BE$7-(Setup!$B$6+$F37)+($D37+$E37)*1000,($D37+$E37))=0,MOD(BE$7-(Setup!$B$6+$F37)+($D37+$E37)*1000,($D37+$E37))=$D37-1)),"T",IF(MOD(BE$7-(Setup!$B$6+$F37)+($D37+$E37)*1000,($D37+$E37))&lt;$D37,IF(MOD(BE$7-(Setup!$B$6+$F37)+($D37+$E37)*1000,($D37+$E37))&lt;Setup!$B$11,"D","N"),IF(AND(Setup!$B$9="Take from R&amp;R",OR(MOD(BE$7-(Setup!$B$6+$F37)+($D37+$E37)*1000,($D37+$E37))=$D37,MOD(BE$7-(Setup!$B$6+$F37)+($D37+$E37)*1000,($D37+$E37))=($D37+$E37)-1)),"T","R"))))</f>
      </c>
      <c r="BF37" s="24">
        <f>IF($A37="","",IF(AND(Setup!$B$9="Mark as travel",OR(MOD(BF$7-(Setup!$B$6+$F37)+($D37+$E37)*1000,($D37+$E37))=0,MOD(BF$7-(Setup!$B$6+$F37)+($D37+$E37)*1000,($D37+$E37))=$D37-1)),"T",IF(MOD(BF$7-(Setup!$B$6+$F37)+($D37+$E37)*1000,($D37+$E37))&lt;$D37,IF(MOD(BF$7-(Setup!$B$6+$F37)+($D37+$E37)*1000,($D37+$E37))&lt;Setup!$B$11,"D","N"),IF(AND(Setup!$B$9="Take from R&amp;R",OR(MOD(BF$7-(Setup!$B$6+$F37)+($D37+$E37)*1000,($D37+$E37))=$D37,MOD(BF$7-(Setup!$B$6+$F37)+($D37+$E37)*1000,($D37+$E37))=($D37+$E37)-1)),"T","R"))))</f>
      </c>
      <c r="BG37" s="24">
        <f>IF($A37="","",IF(AND(Setup!$B$9="Mark as travel",OR(MOD(BG$7-(Setup!$B$6+$F37)+($D37+$E37)*1000,($D37+$E37))=0,MOD(BG$7-(Setup!$B$6+$F37)+($D37+$E37)*1000,($D37+$E37))=$D37-1)),"T",IF(MOD(BG$7-(Setup!$B$6+$F37)+($D37+$E37)*1000,($D37+$E37))&lt;$D37,IF(MOD(BG$7-(Setup!$B$6+$F37)+($D37+$E37)*1000,($D37+$E37))&lt;Setup!$B$11,"D","N"),IF(AND(Setup!$B$9="Take from R&amp;R",OR(MOD(BG$7-(Setup!$B$6+$F37)+($D37+$E37)*1000,($D37+$E37))=$D37,MOD(BG$7-(Setup!$B$6+$F37)+($D37+$E37)*1000,($D37+$E37))=($D37+$E37)-1)),"T","R"))))</f>
      </c>
      <c r="BH37" s="24">
        <f>IF($A37="","",IF(AND(Setup!$B$9="Mark as travel",OR(MOD(BH$7-(Setup!$B$6+$F37)+($D37+$E37)*1000,($D37+$E37))=0,MOD(BH$7-(Setup!$B$6+$F37)+($D37+$E37)*1000,($D37+$E37))=$D37-1)),"T",IF(MOD(BH$7-(Setup!$B$6+$F37)+($D37+$E37)*1000,($D37+$E37))&lt;$D37,IF(MOD(BH$7-(Setup!$B$6+$F37)+($D37+$E37)*1000,($D37+$E37))&lt;Setup!$B$11,"D","N"),IF(AND(Setup!$B$9="Take from R&amp;R",OR(MOD(BH$7-(Setup!$B$6+$F37)+($D37+$E37)*1000,($D37+$E37))=$D37,MOD(BH$7-(Setup!$B$6+$F37)+($D37+$E37)*1000,($D37+$E37))=($D37+$E37)-1)),"T","R"))))</f>
      </c>
      <c r="BI37" s="24">
        <f>IF($A37="","",IF(AND(Setup!$B$9="Mark as travel",OR(MOD(BI$7-(Setup!$B$6+$F37)+($D37+$E37)*1000,($D37+$E37))=0,MOD(BI$7-(Setup!$B$6+$F37)+($D37+$E37)*1000,($D37+$E37))=$D37-1)),"T",IF(MOD(BI$7-(Setup!$B$6+$F37)+($D37+$E37)*1000,($D37+$E37))&lt;$D37,IF(MOD(BI$7-(Setup!$B$6+$F37)+($D37+$E37)*1000,($D37+$E37))&lt;Setup!$B$11,"D","N"),IF(AND(Setup!$B$9="Take from R&amp;R",OR(MOD(BI$7-(Setup!$B$6+$F37)+($D37+$E37)*1000,($D37+$E37))=$D37,MOD(BI$7-(Setup!$B$6+$F37)+($D37+$E37)*1000,($D37+$E37))=($D37+$E37)-1)),"T","R"))))</f>
      </c>
      <c r="BJ37" s="24">
        <f>IF($A37="","",IF(AND(Setup!$B$9="Mark as travel",OR(MOD(BJ$7-(Setup!$B$6+$F37)+($D37+$E37)*1000,($D37+$E37))=0,MOD(BJ$7-(Setup!$B$6+$F37)+($D37+$E37)*1000,($D37+$E37))=$D37-1)),"T",IF(MOD(BJ$7-(Setup!$B$6+$F37)+($D37+$E37)*1000,($D37+$E37))&lt;$D37,IF(MOD(BJ$7-(Setup!$B$6+$F37)+($D37+$E37)*1000,($D37+$E37))&lt;Setup!$B$11,"D","N"),IF(AND(Setup!$B$9="Take from R&amp;R",OR(MOD(BJ$7-(Setup!$B$6+$F37)+($D37+$E37)*1000,($D37+$E37))=$D37,MOD(BJ$7-(Setup!$B$6+$F37)+($D37+$E37)*1000,($D37+$E37))=($D37+$E37)-1)),"T","R"))))</f>
      </c>
    </row>
    <row r="38" spans="1:62" x14ac:dyDescent="0.25">
      <c r="A38" s="31"/>
      <c r="B38" s="31"/>
      <c r="C38" s="31"/>
      <c r="D38" s="14">
        <f>IF($A38="","",IF(OR($C38="",$C38="Same as Setup"),Setup!$B$15,INDEX(Setup!$B$21:$B$29,MATCH($C38,Setup!$A$21:$A$29,0))))</f>
      </c>
      <c r="E38" s="14">
        <f>IF($A38="","",IF(OR($C38="",$C38="Same as Setup"),Setup!$B$16,INDEX(Setup!$C$21:$C$29,MATCH($C38,Setup!$A$21:$A$29,0))))</f>
      </c>
      <c r="F38" s="5"/>
      <c r="G38" s="24">
        <f>IF($A38="","",IF(AND(Setup!$B$9="Mark as travel",OR(MOD(G$7-(Setup!$B$6+$F38)+($D38+$E38)*1000,($D38+$E38))=0,MOD(G$7-(Setup!$B$6+$F38)+($D38+$E38)*1000,($D38+$E38))=$D38-1)),"T",IF(MOD(G$7-(Setup!$B$6+$F38)+($D38+$E38)*1000,($D38+$E38))&lt;$D38,IF(MOD(G$7-(Setup!$B$6+$F38)+($D38+$E38)*1000,($D38+$E38))&lt;Setup!$B$11,"D","N"),IF(AND(Setup!$B$9="Take from R&amp;R",OR(MOD(G$7-(Setup!$B$6+$F38)+($D38+$E38)*1000,($D38+$E38))=$D38,MOD(G$7-(Setup!$B$6+$F38)+($D38+$E38)*1000,($D38+$E38))=($D38+$E38)-1)),"T","R"))))</f>
      </c>
      <c r="H38" s="24">
        <f>IF($A38="","",IF(AND(Setup!$B$9="Mark as travel",OR(MOD(H$7-(Setup!$B$6+$F38)+($D38+$E38)*1000,($D38+$E38))=0,MOD(H$7-(Setup!$B$6+$F38)+($D38+$E38)*1000,($D38+$E38))=$D38-1)),"T",IF(MOD(H$7-(Setup!$B$6+$F38)+($D38+$E38)*1000,($D38+$E38))&lt;$D38,IF(MOD(H$7-(Setup!$B$6+$F38)+($D38+$E38)*1000,($D38+$E38))&lt;Setup!$B$11,"D","N"),IF(AND(Setup!$B$9="Take from R&amp;R",OR(MOD(H$7-(Setup!$B$6+$F38)+($D38+$E38)*1000,($D38+$E38))=$D38,MOD(H$7-(Setup!$B$6+$F38)+($D38+$E38)*1000,($D38+$E38))=($D38+$E38)-1)),"T","R"))))</f>
      </c>
      <c r="I38" s="24">
        <f>IF($A38="","",IF(AND(Setup!$B$9="Mark as travel",OR(MOD(I$7-(Setup!$B$6+$F38)+($D38+$E38)*1000,($D38+$E38))=0,MOD(I$7-(Setup!$B$6+$F38)+($D38+$E38)*1000,($D38+$E38))=$D38-1)),"T",IF(MOD(I$7-(Setup!$B$6+$F38)+($D38+$E38)*1000,($D38+$E38))&lt;$D38,IF(MOD(I$7-(Setup!$B$6+$F38)+($D38+$E38)*1000,($D38+$E38))&lt;Setup!$B$11,"D","N"),IF(AND(Setup!$B$9="Take from R&amp;R",OR(MOD(I$7-(Setup!$B$6+$F38)+($D38+$E38)*1000,($D38+$E38))=$D38,MOD(I$7-(Setup!$B$6+$F38)+($D38+$E38)*1000,($D38+$E38))=($D38+$E38)-1)),"T","R"))))</f>
      </c>
      <c r="J38" s="24">
        <f>IF($A38="","",IF(AND(Setup!$B$9="Mark as travel",OR(MOD(J$7-(Setup!$B$6+$F38)+($D38+$E38)*1000,($D38+$E38))=0,MOD(J$7-(Setup!$B$6+$F38)+($D38+$E38)*1000,($D38+$E38))=$D38-1)),"T",IF(MOD(J$7-(Setup!$B$6+$F38)+($D38+$E38)*1000,($D38+$E38))&lt;$D38,IF(MOD(J$7-(Setup!$B$6+$F38)+($D38+$E38)*1000,($D38+$E38))&lt;Setup!$B$11,"D","N"),IF(AND(Setup!$B$9="Take from R&amp;R",OR(MOD(J$7-(Setup!$B$6+$F38)+($D38+$E38)*1000,($D38+$E38))=$D38,MOD(J$7-(Setup!$B$6+$F38)+($D38+$E38)*1000,($D38+$E38))=($D38+$E38)-1)),"T","R"))))</f>
      </c>
      <c r="K38" s="24">
        <f>IF($A38="","",IF(AND(Setup!$B$9="Mark as travel",OR(MOD(K$7-(Setup!$B$6+$F38)+($D38+$E38)*1000,($D38+$E38))=0,MOD(K$7-(Setup!$B$6+$F38)+($D38+$E38)*1000,($D38+$E38))=$D38-1)),"T",IF(MOD(K$7-(Setup!$B$6+$F38)+($D38+$E38)*1000,($D38+$E38))&lt;$D38,IF(MOD(K$7-(Setup!$B$6+$F38)+($D38+$E38)*1000,($D38+$E38))&lt;Setup!$B$11,"D","N"),IF(AND(Setup!$B$9="Take from R&amp;R",OR(MOD(K$7-(Setup!$B$6+$F38)+($D38+$E38)*1000,($D38+$E38))=$D38,MOD(K$7-(Setup!$B$6+$F38)+($D38+$E38)*1000,($D38+$E38))=($D38+$E38)-1)),"T","R"))))</f>
      </c>
      <c r="L38" s="24">
        <f>IF($A38="","",IF(AND(Setup!$B$9="Mark as travel",OR(MOD(L$7-(Setup!$B$6+$F38)+($D38+$E38)*1000,($D38+$E38))=0,MOD(L$7-(Setup!$B$6+$F38)+($D38+$E38)*1000,($D38+$E38))=$D38-1)),"T",IF(MOD(L$7-(Setup!$B$6+$F38)+($D38+$E38)*1000,($D38+$E38))&lt;$D38,IF(MOD(L$7-(Setup!$B$6+$F38)+($D38+$E38)*1000,($D38+$E38))&lt;Setup!$B$11,"D","N"),IF(AND(Setup!$B$9="Take from R&amp;R",OR(MOD(L$7-(Setup!$B$6+$F38)+($D38+$E38)*1000,($D38+$E38))=$D38,MOD(L$7-(Setup!$B$6+$F38)+($D38+$E38)*1000,($D38+$E38))=($D38+$E38)-1)),"T","R"))))</f>
      </c>
      <c r="M38" s="24">
        <f>IF($A38="","",IF(AND(Setup!$B$9="Mark as travel",OR(MOD(M$7-(Setup!$B$6+$F38)+($D38+$E38)*1000,($D38+$E38))=0,MOD(M$7-(Setup!$B$6+$F38)+($D38+$E38)*1000,($D38+$E38))=$D38-1)),"T",IF(MOD(M$7-(Setup!$B$6+$F38)+($D38+$E38)*1000,($D38+$E38))&lt;$D38,IF(MOD(M$7-(Setup!$B$6+$F38)+($D38+$E38)*1000,($D38+$E38))&lt;Setup!$B$11,"D","N"),IF(AND(Setup!$B$9="Take from R&amp;R",OR(MOD(M$7-(Setup!$B$6+$F38)+($D38+$E38)*1000,($D38+$E38))=$D38,MOD(M$7-(Setup!$B$6+$F38)+($D38+$E38)*1000,($D38+$E38))=($D38+$E38)-1)),"T","R"))))</f>
      </c>
      <c r="N38" s="24">
        <f>IF($A38="","",IF(AND(Setup!$B$9="Mark as travel",OR(MOD(N$7-(Setup!$B$6+$F38)+($D38+$E38)*1000,($D38+$E38))=0,MOD(N$7-(Setup!$B$6+$F38)+($D38+$E38)*1000,($D38+$E38))=$D38-1)),"T",IF(MOD(N$7-(Setup!$B$6+$F38)+($D38+$E38)*1000,($D38+$E38))&lt;$D38,IF(MOD(N$7-(Setup!$B$6+$F38)+($D38+$E38)*1000,($D38+$E38))&lt;Setup!$B$11,"D","N"),IF(AND(Setup!$B$9="Take from R&amp;R",OR(MOD(N$7-(Setup!$B$6+$F38)+($D38+$E38)*1000,($D38+$E38))=$D38,MOD(N$7-(Setup!$B$6+$F38)+($D38+$E38)*1000,($D38+$E38))=($D38+$E38)-1)),"T","R"))))</f>
      </c>
      <c r="O38" s="24">
        <f>IF($A38="","",IF(AND(Setup!$B$9="Mark as travel",OR(MOD(O$7-(Setup!$B$6+$F38)+($D38+$E38)*1000,($D38+$E38))=0,MOD(O$7-(Setup!$B$6+$F38)+($D38+$E38)*1000,($D38+$E38))=$D38-1)),"T",IF(MOD(O$7-(Setup!$B$6+$F38)+($D38+$E38)*1000,($D38+$E38))&lt;$D38,IF(MOD(O$7-(Setup!$B$6+$F38)+($D38+$E38)*1000,($D38+$E38))&lt;Setup!$B$11,"D","N"),IF(AND(Setup!$B$9="Take from R&amp;R",OR(MOD(O$7-(Setup!$B$6+$F38)+($D38+$E38)*1000,($D38+$E38))=$D38,MOD(O$7-(Setup!$B$6+$F38)+($D38+$E38)*1000,($D38+$E38))=($D38+$E38)-1)),"T","R"))))</f>
      </c>
      <c r="P38" s="24">
        <f>IF($A38="","",IF(AND(Setup!$B$9="Mark as travel",OR(MOD(P$7-(Setup!$B$6+$F38)+($D38+$E38)*1000,($D38+$E38))=0,MOD(P$7-(Setup!$B$6+$F38)+($D38+$E38)*1000,($D38+$E38))=$D38-1)),"T",IF(MOD(P$7-(Setup!$B$6+$F38)+($D38+$E38)*1000,($D38+$E38))&lt;$D38,IF(MOD(P$7-(Setup!$B$6+$F38)+($D38+$E38)*1000,($D38+$E38))&lt;Setup!$B$11,"D","N"),IF(AND(Setup!$B$9="Take from R&amp;R",OR(MOD(P$7-(Setup!$B$6+$F38)+($D38+$E38)*1000,($D38+$E38))=$D38,MOD(P$7-(Setup!$B$6+$F38)+($D38+$E38)*1000,($D38+$E38))=($D38+$E38)-1)),"T","R"))))</f>
      </c>
      <c r="Q38" s="24">
        <f>IF($A38="","",IF(AND(Setup!$B$9="Mark as travel",OR(MOD(Q$7-(Setup!$B$6+$F38)+($D38+$E38)*1000,($D38+$E38))=0,MOD(Q$7-(Setup!$B$6+$F38)+($D38+$E38)*1000,($D38+$E38))=$D38-1)),"T",IF(MOD(Q$7-(Setup!$B$6+$F38)+($D38+$E38)*1000,($D38+$E38))&lt;$D38,IF(MOD(Q$7-(Setup!$B$6+$F38)+($D38+$E38)*1000,($D38+$E38))&lt;Setup!$B$11,"D","N"),IF(AND(Setup!$B$9="Take from R&amp;R",OR(MOD(Q$7-(Setup!$B$6+$F38)+($D38+$E38)*1000,($D38+$E38))=$D38,MOD(Q$7-(Setup!$B$6+$F38)+($D38+$E38)*1000,($D38+$E38))=($D38+$E38)-1)),"T","R"))))</f>
      </c>
      <c r="R38" s="24">
        <f>IF($A38="","",IF(AND(Setup!$B$9="Mark as travel",OR(MOD(R$7-(Setup!$B$6+$F38)+($D38+$E38)*1000,($D38+$E38))=0,MOD(R$7-(Setup!$B$6+$F38)+($D38+$E38)*1000,($D38+$E38))=$D38-1)),"T",IF(MOD(R$7-(Setup!$B$6+$F38)+($D38+$E38)*1000,($D38+$E38))&lt;$D38,IF(MOD(R$7-(Setup!$B$6+$F38)+($D38+$E38)*1000,($D38+$E38))&lt;Setup!$B$11,"D","N"),IF(AND(Setup!$B$9="Take from R&amp;R",OR(MOD(R$7-(Setup!$B$6+$F38)+($D38+$E38)*1000,($D38+$E38))=$D38,MOD(R$7-(Setup!$B$6+$F38)+($D38+$E38)*1000,($D38+$E38))=($D38+$E38)-1)),"T","R"))))</f>
      </c>
      <c r="S38" s="24">
        <f>IF($A38="","",IF(AND(Setup!$B$9="Mark as travel",OR(MOD(S$7-(Setup!$B$6+$F38)+($D38+$E38)*1000,($D38+$E38))=0,MOD(S$7-(Setup!$B$6+$F38)+($D38+$E38)*1000,($D38+$E38))=$D38-1)),"T",IF(MOD(S$7-(Setup!$B$6+$F38)+($D38+$E38)*1000,($D38+$E38))&lt;$D38,IF(MOD(S$7-(Setup!$B$6+$F38)+($D38+$E38)*1000,($D38+$E38))&lt;Setup!$B$11,"D","N"),IF(AND(Setup!$B$9="Take from R&amp;R",OR(MOD(S$7-(Setup!$B$6+$F38)+($D38+$E38)*1000,($D38+$E38))=$D38,MOD(S$7-(Setup!$B$6+$F38)+($D38+$E38)*1000,($D38+$E38))=($D38+$E38)-1)),"T","R"))))</f>
      </c>
      <c r="T38" s="24">
        <f>IF($A38="","",IF(AND(Setup!$B$9="Mark as travel",OR(MOD(T$7-(Setup!$B$6+$F38)+($D38+$E38)*1000,($D38+$E38))=0,MOD(T$7-(Setup!$B$6+$F38)+($D38+$E38)*1000,($D38+$E38))=$D38-1)),"T",IF(MOD(T$7-(Setup!$B$6+$F38)+($D38+$E38)*1000,($D38+$E38))&lt;$D38,IF(MOD(T$7-(Setup!$B$6+$F38)+($D38+$E38)*1000,($D38+$E38))&lt;Setup!$B$11,"D","N"),IF(AND(Setup!$B$9="Take from R&amp;R",OR(MOD(T$7-(Setup!$B$6+$F38)+($D38+$E38)*1000,($D38+$E38))=$D38,MOD(T$7-(Setup!$B$6+$F38)+($D38+$E38)*1000,($D38+$E38))=($D38+$E38)-1)),"T","R"))))</f>
      </c>
      <c r="U38" s="24">
        <f>IF($A38="","",IF(AND(Setup!$B$9="Mark as travel",OR(MOD(U$7-(Setup!$B$6+$F38)+($D38+$E38)*1000,($D38+$E38))=0,MOD(U$7-(Setup!$B$6+$F38)+($D38+$E38)*1000,($D38+$E38))=$D38-1)),"T",IF(MOD(U$7-(Setup!$B$6+$F38)+($D38+$E38)*1000,($D38+$E38))&lt;$D38,IF(MOD(U$7-(Setup!$B$6+$F38)+($D38+$E38)*1000,($D38+$E38))&lt;Setup!$B$11,"D","N"),IF(AND(Setup!$B$9="Take from R&amp;R",OR(MOD(U$7-(Setup!$B$6+$F38)+($D38+$E38)*1000,($D38+$E38))=$D38,MOD(U$7-(Setup!$B$6+$F38)+($D38+$E38)*1000,($D38+$E38))=($D38+$E38)-1)),"T","R"))))</f>
      </c>
      <c r="V38" s="24">
        <f>IF($A38="","",IF(AND(Setup!$B$9="Mark as travel",OR(MOD(V$7-(Setup!$B$6+$F38)+($D38+$E38)*1000,($D38+$E38))=0,MOD(V$7-(Setup!$B$6+$F38)+($D38+$E38)*1000,($D38+$E38))=$D38-1)),"T",IF(MOD(V$7-(Setup!$B$6+$F38)+($D38+$E38)*1000,($D38+$E38))&lt;$D38,IF(MOD(V$7-(Setup!$B$6+$F38)+($D38+$E38)*1000,($D38+$E38))&lt;Setup!$B$11,"D","N"),IF(AND(Setup!$B$9="Take from R&amp;R",OR(MOD(V$7-(Setup!$B$6+$F38)+($D38+$E38)*1000,($D38+$E38))=$D38,MOD(V$7-(Setup!$B$6+$F38)+($D38+$E38)*1000,($D38+$E38))=($D38+$E38)-1)),"T","R"))))</f>
      </c>
      <c r="W38" s="24">
        <f>IF($A38="","",IF(AND(Setup!$B$9="Mark as travel",OR(MOD(W$7-(Setup!$B$6+$F38)+($D38+$E38)*1000,($D38+$E38))=0,MOD(W$7-(Setup!$B$6+$F38)+($D38+$E38)*1000,($D38+$E38))=$D38-1)),"T",IF(MOD(W$7-(Setup!$B$6+$F38)+($D38+$E38)*1000,($D38+$E38))&lt;$D38,IF(MOD(W$7-(Setup!$B$6+$F38)+($D38+$E38)*1000,($D38+$E38))&lt;Setup!$B$11,"D","N"),IF(AND(Setup!$B$9="Take from R&amp;R",OR(MOD(W$7-(Setup!$B$6+$F38)+($D38+$E38)*1000,($D38+$E38))=$D38,MOD(W$7-(Setup!$B$6+$F38)+($D38+$E38)*1000,($D38+$E38))=($D38+$E38)-1)),"T","R"))))</f>
      </c>
      <c r="X38" s="24">
        <f>IF($A38="","",IF(AND(Setup!$B$9="Mark as travel",OR(MOD(X$7-(Setup!$B$6+$F38)+($D38+$E38)*1000,($D38+$E38))=0,MOD(X$7-(Setup!$B$6+$F38)+($D38+$E38)*1000,($D38+$E38))=$D38-1)),"T",IF(MOD(X$7-(Setup!$B$6+$F38)+($D38+$E38)*1000,($D38+$E38))&lt;$D38,IF(MOD(X$7-(Setup!$B$6+$F38)+($D38+$E38)*1000,($D38+$E38))&lt;Setup!$B$11,"D","N"),IF(AND(Setup!$B$9="Take from R&amp;R",OR(MOD(X$7-(Setup!$B$6+$F38)+($D38+$E38)*1000,($D38+$E38))=$D38,MOD(X$7-(Setup!$B$6+$F38)+($D38+$E38)*1000,($D38+$E38))=($D38+$E38)-1)),"T","R"))))</f>
      </c>
      <c r="Y38" s="24">
        <f>IF($A38="","",IF(AND(Setup!$B$9="Mark as travel",OR(MOD(Y$7-(Setup!$B$6+$F38)+($D38+$E38)*1000,($D38+$E38))=0,MOD(Y$7-(Setup!$B$6+$F38)+($D38+$E38)*1000,($D38+$E38))=$D38-1)),"T",IF(MOD(Y$7-(Setup!$B$6+$F38)+($D38+$E38)*1000,($D38+$E38))&lt;$D38,IF(MOD(Y$7-(Setup!$B$6+$F38)+($D38+$E38)*1000,($D38+$E38))&lt;Setup!$B$11,"D","N"),IF(AND(Setup!$B$9="Take from R&amp;R",OR(MOD(Y$7-(Setup!$B$6+$F38)+($D38+$E38)*1000,($D38+$E38))=$D38,MOD(Y$7-(Setup!$B$6+$F38)+($D38+$E38)*1000,($D38+$E38))=($D38+$E38)-1)),"T","R"))))</f>
      </c>
      <c r="Z38" s="24">
        <f>IF($A38="","",IF(AND(Setup!$B$9="Mark as travel",OR(MOD(Z$7-(Setup!$B$6+$F38)+($D38+$E38)*1000,($D38+$E38))=0,MOD(Z$7-(Setup!$B$6+$F38)+($D38+$E38)*1000,($D38+$E38))=$D38-1)),"T",IF(MOD(Z$7-(Setup!$B$6+$F38)+($D38+$E38)*1000,($D38+$E38))&lt;$D38,IF(MOD(Z$7-(Setup!$B$6+$F38)+($D38+$E38)*1000,($D38+$E38))&lt;Setup!$B$11,"D","N"),IF(AND(Setup!$B$9="Take from R&amp;R",OR(MOD(Z$7-(Setup!$B$6+$F38)+($D38+$E38)*1000,($D38+$E38))=$D38,MOD(Z$7-(Setup!$B$6+$F38)+($D38+$E38)*1000,($D38+$E38))=($D38+$E38)-1)),"T","R"))))</f>
      </c>
      <c r="AA38" s="24">
        <f>IF($A38="","",IF(AND(Setup!$B$9="Mark as travel",OR(MOD(AA$7-(Setup!$B$6+$F38)+($D38+$E38)*1000,($D38+$E38))=0,MOD(AA$7-(Setup!$B$6+$F38)+($D38+$E38)*1000,($D38+$E38))=$D38-1)),"T",IF(MOD(AA$7-(Setup!$B$6+$F38)+($D38+$E38)*1000,($D38+$E38))&lt;$D38,IF(MOD(AA$7-(Setup!$B$6+$F38)+($D38+$E38)*1000,($D38+$E38))&lt;Setup!$B$11,"D","N"),IF(AND(Setup!$B$9="Take from R&amp;R",OR(MOD(AA$7-(Setup!$B$6+$F38)+($D38+$E38)*1000,($D38+$E38))=$D38,MOD(AA$7-(Setup!$B$6+$F38)+($D38+$E38)*1000,($D38+$E38))=($D38+$E38)-1)),"T","R"))))</f>
      </c>
      <c r="AB38" s="24">
        <f>IF($A38="","",IF(AND(Setup!$B$9="Mark as travel",OR(MOD(AB$7-(Setup!$B$6+$F38)+($D38+$E38)*1000,($D38+$E38))=0,MOD(AB$7-(Setup!$B$6+$F38)+($D38+$E38)*1000,($D38+$E38))=$D38-1)),"T",IF(MOD(AB$7-(Setup!$B$6+$F38)+($D38+$E38)*1000,($D38+$E38))&lt;$D38,IF(MOD(AB$7-(Setup!$B$6+$F38)+($D38+$E38)*1000,($D38+$E38))&lt;Setup!$B$11,"D","N"),IF(AND(Setup!$B$9="Take from R&amp;R",OR(MOD(AB$7-(Setup!$B$6+$F38)+($D38+$E38)*1000,($D38+$E38))=$D38,MOD(AB$7-(Setup!$B$6+$F38)+($D38+$E38)*1000,($D38+$E38))=($D38+$E38)-1)),"T","R"))))</f>
      </c>
      <c r="AC38" s="24">
        <f>IF($A38="","",IF(AND(Setup!$B$9="Mark as travel",OR(MOD(AC$7-(Setup!$B$6+$F38)+($D38+$E38)*1000,($D38+$E38))=0,MOD(AC$7-(Setup!$B$6+$F38)+($D38+$E38)*1000,($D38+$E38))=$D38-1)),"T",IF(MOD(AC$7-(Setup!$B$6+$F38)+($D38+$E38)*1000,($D38+$E38))&lt;$D38,IF(MOD(AC$7-(Setup!$B$6+$F38)+($D38+$E38)*1000,($D38+$E38))&lt;Setup!$B$11,"D","N"),IF(AND(Setup!$B$9="Take from R&amp;R",OR(MOD(AC$7-(Setup!$B$6+$F38)+($D38+$E38)*1000,($D38+$E38))=$D38,MOD(AC$7-(Setup!$B$6+$F38)+($D38+$E38)*1000,($D38+$E38))=($D38+$E38)-1)),"T","R"))))</f>
      </c>
      <c r="AD38" s="24">
        <f>IF($A38="","",IF(AND(Setup!$B$9="Mark as travel",OR(MOD(AD$7-(Setup!$B$6+$F38)+($D38+$E38)*1000,($D38+$E38))=0,MOD(AD$7-(Setup!$B$6+$F38)+($D38+$E38)*1000,($D38+$E38))=$D38-1)),"T",IF(MOD(AD$7-(Setup!$B$6+$F38)+($D38+$E38)*1000,($D38+$E38))&lt;$D38,IF(MOD(AD$7-(Setup!$B$6+$F38)+($D38+$E38)*1000,($D38+$E38))&lt;Setup!$B$11,"D","N"),IF(AND(Setup!$B$9="Take from R&amp;R",OR(MOD(AD$7-(Setup!$B$6+$F38)+($D38+$E38)*1000,($D38+$E38))=$D38,MOD(AD$7-(Setup!$B$6+$F38)+($D38+$E38)*1000,($D38+$E38))=($D38+$E38)-1)),"T","R"))))</f>
      </c>
      <c r="AE38" s="24">
        <f>IF($A38="","",IF(AND(Setup!$B$9="Mark as travel",OR(MOD(AE$7-(Setup!$B$6+$F38)+($D38+$E38)*1000,($D38+$E38))=0,MOD(AE$7-(Setup!$B$6+$F38)+($D38+$E38)*1000,($D38+$E38))=$D38-1)),"T",IF(MOD(AE$7-(Setup!$B$6+$F38)+($D38+$E38)*1000,($D38+$E38))&lt;$D38,IF(MOD(AE$7-(Setup!$B$6+$F38)+($D38+$E38)*1000,($D38+$E38))&lt;Setup!$B$11,"D","N"),IF(AND(Setup!$B$9="Take from R&amp;R",OR(MOD(AE$7-(Setup!$B$6+$F38)+($D38+$E38)*1000,($D38+$E38))=$D38,MOD(AE$7-(Setup!$B$6+$F38)+($D38+$E38)*1000,($D38+$E38))=($D38+$E38)-1)),"T","R"))))</f>
      </c>
      <c r="AF38" s="24">
        <f>IF($A38="","",IF(AND(Setup!$B$9="Mark as travel",OR(MOD(AF$7-(Setup!$B$6+$F38)+($D38+$E38)*1000,($D38+$E38))=0,MOD(AF$7-(Setup!$B$6+$F38)+($D38+$E38)*1000,($D38+$E38))=$D38-1)),"T",IF(MOD(AF$7-(Setup!$B$6+$F38)+($D38+$E38)*1000,($D38+$E38))&lt;$D38,IF(MOD(AF$7-(Setup!$B$6+$F38)+($D38+$E38)*1000,($D38+$E38))&lt;Setup!$B$11,"D","N"),IF(AND(Setup!$B$9="Take from R&amp;R",OR(MOD(AF$7-(Setup!$B$6+$F38)+($D38+$E38)*1000,($D38+$E38))=$D38,MOD(AF$7-(Setup!$B$6+$F38)+($D38+$E38)*1000,($D38+$E38))=($D38+$E38)-1)),"T","R"))))</f>
      </c>
      <c r="AG38" s="24">
        <f>IF($A38="","",IF(AND(Setup!$B$9="Mark as travel",OR(MOD(AG$7-(Setup!$B$6+$F38)+($D38+$E38)*1000,($D38+$E38))=0,MOD(AG$7-(Setup!$B$6+$F38)+($D38+$E38)*1000,($D38+$E38))=$D38-1)),"T",IF(MOD(AG$7-(Setup!$B$6+$F38)+($D38+$E38)*1000,($D38+$E38))&lt;$D38,IF(MOD(AG$7-(Setup!$B$6+$F38)+($D38+$E38)*1000,($D38+$E38))&lt;Setup!$B$11,"D","N"),IF(AND(Setup!$B$9="Take from R&amp;R",OR(MOD(AG$7-(Setup!$B$6+$F38)+($D38+$E38)*1000,($D38+$E38))=$D38,MOD(AG$7-(Setup!$B$6+$F38)+($D38+$E38)*1000,($D38+$E38))=($D38+$E38)-1)),"T","R"))))</f>
      </c>
      <c r="AH38" s="24">
        <f>IF($A38="","",IF(AND(Setup!$B$9="Mark as travel",OR(MOD(AH$7-(Setup!$B$6+$F38)+($D38+$E38)*1000,($D38+$E38))=0,MOD(AH$7-(Setup!$B$6+$F38)+($D38+$E38)*1000,($D38+$E38))=$D38-1)),"T",IF(MOD(AH$7-(Setup!$B$6+$F38)+($D38+$E38)*1000,($D38+$E38))&lt;$D38,IF(MOD(AH$7-(Setup!$B$6+$F38)+($D38+$E38)*1000,($D38+$E38))&lt;Setup!$B$11,"D","N"),IF(AND(Setup!$B$9="Take from R&amp;R",OR(MOD(AH$7-(Setup!$B$6+$F38)+($D38+$E38)*1000,($D38+$E38))=$D38,MOD(AH$7-(Setup!$B$6+$F38)+($D38+$E38)*1000,($D38+$E38))=($D38+$E38)-1)),"T","R"))))</f>
      </c>
      <c r="AI38" s="24">
        <f>IF($A38="","",IF(AND(Setup!$B$9="Mark as travel",OR(MOD(AI$7-(Setup!$B$6+$F38)+($D38+$E38)*1000,($D38+$E38))=0,MOD(AI$7-(Setup!$B$6+$F38)+($D38+$E38)*1000,($D38+$E38))=$D38-1)),"T",IF(MOD(AI$7-(Setup!$B$6+$F38)+($D38+$E38)*1000,($D38+$E38))&lt;$D38,IF(MOD(AI$7-(Setup!$B$6+$F38)+($D38+$E38)*1000,($D38+$E38))&lt;Setup!$B$11,"D","N"),IF(AND(Setup!$B$9="Take from R&amp;R",OR(MOD(AI$7-(Setup!$B$6+$F38)+($D38+$E38)*1000,($D38+$E38))=$D38,MOD(AI$7-(Setup!$B$6+$F38)+($D38+$E38)*1000,($D38+$E38))=($D38+$E38)-1)),"T","R"))))</f>
      </c>
      <c r="AJ38" s="24">
        <f>IF($A38="","",IF(AND(Setup!$B$9="Mark as travel",OR(MOD(AJ$7-(Setup!$B$6+$F38)+($D38+$E38)*1000,($D38+$E38))=0,MOD(AJ$7-(Setup!$B$6+$F38)+($D38+$E38)*1000,($D38+$E38))=$D38-1)),"T",IF(MOD(AJ$7-(Setup!$B$6+$F38)+($D38+$E38)*1000,($D38+$E38))&lt;$D38,IF(MOD(AJ$7-(Setup!$B$6+$F38)+($D38+$E38)*1000,($D38+$E38))&lt;Setup!$B$11,"D","N"),IF(AND(Setup!$B$9="Take from R&amp;R",OR(MOD(AJ$7-(Setup!$B$6+$F38)+($D38+$E38)*1000,($D38+$E38))=$D38,MOD(AJ$7-(Setup!$B$6+$F38)+($D38+$E38)*1000,($D38+$E38))=($D38+$E38)-1)),"T","R"))))</f>
      </c>
      <c r="AK38" s="24">
        <f>IF($A38="","",IF(AND(Setup!$B$9="Mark as travel",OR(MOD(AK$7-(Setup!$B$6+$F38)+($D38+$E38)*1000,($D38+$E38))=0,MOD(AK$7-(Setup!$B$6+$F38)+($D38+$E38)*1000,($D38+$E38))=$D38-1)),"T",IF(MOD(AK$7-(Setup!$B$6+$F38)+($D38+$E38)*1000,($D38+$E38))&lt;$D38,IF(MOD(AK$7-(Setup!$B$6+$F38)+($D38+$E38)*1000,($D38+$E38))&lt;Setup!$B$11,"D","N"),IF(AND(Setup!$B$9="Take from R&amp;R",OR(MOD(AK$7-(Setup!$B$6+$F38)+($D38+$E38)*1000,($D38+$E38))=$D38,MOD(AK$7-(Setup!$B$6+$F38)+($D38+$E38)*1000,($D38+$E38))=($D38+$E38)-1)),"T","R"))))</f>
      </c>
      <c r="AL38" s="24">
        <f>IF($A38="","",IF(AND(Setup!$B$9="Mark as travel",OR(MOD(AL$7-(Setup!$B$6+$F38)+($D38+$E38)*1000,($D38+$E38))=0,MOD(AL$7-(Setup!$B$6+$F38)+($D38+$E38)*1000,($D38+$E38))=$D38-1)),"T",IF(MOD(AL$7-(Setup!$B$6+$F38)+($D38+$E38)*1000,($D38+$E38))&lt;$D38,IF(MOD(AL$7-(Setup!$B$6+$F38)+($D38+$E38)*1000,($D38+$E38))&lt;Setup!$B$11,"D","N"),IF(AND(Setup!$B$9="Take from R&amp;R",OR(MOD(AL$7-(Setup!$B$6+$F38)+($D38+$E38)*1000,($D38+$E38))=$D38,MOD(AL$7-(Setup!$B$6+$F38)+($D38+$E38)*1000,($D38+$E38))=($D38+$E38)-1)),"T","R"))))</f>
      </c>
      <c r="AM38" s="24">
        <f>IF($A38="","",IF(AND(Setup!$B$9="Mark as travel",OR(MOD(AM$7-(Setup!$B$6+$F38)+($D38+$E38)*1000,($D38+$E38))=0,MOD(AM$7-(Setup!$B$6+$F38)+($D38+$E38)*1000,($D38+$E38))=$D38-1)),"T",IF(MOD(AM$7-(Setup!$B$6+$F38)+($D38+$E38)*1000,($D38+$E38))&lt;$D38,IF(MOD(AM$7-(Setup!$B$6+$F38)+($D38+$E38)*1000,($D38+$E38))&lt;Setup!$B$11,"D","N"),IF(AND(Setup!$B$9="Take from R&amp;R",OR(MOD(AM$7-(Setup!$B$6+$F38)+($D38+$E38)*1000,($D38+$E38))=$D38,MOD(AM$7-(Setup!$B$6+$F38)+($D38+$E38)*1000,($D38+$E38))=($D38+$E38)-1)),"T","R"))))</f>
      </c>
      <c r="AN38" s="24">
        <f>IF($A38="","",IF(AND(Setup!$B$9="Mark as travel",OR(MOD(AN$7-(Setup!$B$6+$F38)+($D38+$E38)*1000,($D38+$E38))=0,MOD(AN$7-(Setup!$B$6+$F38)+($D38+$E38)*1000,($D38+$E38))=$D38-1)),"T",IF(MOD(AN$7-(Setup!$B$6+$F38)+($D38+$E38)*1000,($D38+$E38))&lt;$D38,IF(MOD(AN$7-(Setup!$B$6+$F38)+($D38+$E38)*1000,($D38+$E38))&lt;Setup!$B$11,"D","N"),IF(AND(Setup!$B$9="Take from R&amp;R",OR(MOD(AN$7-(Setup!$B$6+$F38)+($D38+$E38)*1000,($D38+$E38))=$D38,MOD(AN$7-(Setup!$B$6+$F38)+($D38+$E38)*1000,($D38+$E38))=($D38+$E38)-1)),"T","R"))))</f>
      </c>
      <c r="AO38" s="24">
        <f>IF($A38="","",IF(AND(Setup!$B$9="Mark as travel",OR(MOD(AO$7-(Setup!$B$6+$F38)+($D38+$E38)*1000,($D38+$E38))=0,MOD(AO$7-(Setup!$B$6+$F38)+($D38+$E38)*1000,($D38+$E38))=$D38-1)),"T",IF(MOD(AO$7-(Setup!$B$6+$F38)+($D38+$E38)*1000,($D38+$E38))&lt;$D38,IF(MOD(AO$7-(Setup!$B$6+$F38)+($D38+$E38)*1000,($D38+$E38))&lt;Setup!$B$11,"D","N"),IF(AND(Setup!$B$9="Take from R&amp;R",OR(MOD(AO$7-(Setup!$B$6+$F38)+($D38+$E38)*1000,($D38+$E38))=$D38,MOD(AO$7-(Setup!$B$6+$F38)+($D38+$E38)*1000,($D38+$E38))=($D38+$E38)-1)),"T","R"))))</f>
      </c>
      <c r="AP38" s="24">
        <f>IF($A38="","",IF(AND(Setup!$B$9="Mark as travel",OR(MOD(AP$7-(Setup!$B$6+$F38)+($D38+$E38)*1000,($D38+$E38))=0,MOD(AP$7-(Setup!$B$6+$F38)+($D38+$E38)*1000,($D38+$E38))=$D38-1)),"T",IF(MOD(AP$7-(Setup!$B$6+$F38)+($D38+$E38)*1000,($D38+$E38))&lt;$D38,IF(MOD(AP$7-(Setup!$B$6+$F38)+($D38+$E38)*1000,($D38+$E38))&lt;Setup!$B$11,"D","N"),IF(AND(Setup!$B$9="Take from R&amp;R",OR(MOD(AP$7-(Setup!$B$6+$F38)+($D38+$E38)*1000,($D38+$E38))=$D38,MOD(AP$7-(Setup!$B$6+$F38)+($D38+$E38)*1000,($D38+$E38))=($D38+$E38)-1)),"T","R"))))</f>
      </c>
      <c r="AQ38" s="24">
        <f>IF($A38="","",IF(AND(Setup!$B$9="Mark as travel",OR(MOD(AQ$7-(Setup!$B$6+$F38)+($D38+$E38)*1000,($D38+$E38))=0,MOD(AQ$7-(Setup!$B$6+$F38)+($D38+$E38)*1000,($D38+$E38))=$D38-1)),"T",IF(MOD(AQ$7-(Setup!$B$6+$F38)+($D38+$E38)*1000,($D38+$E38))&lt;$D38,IF(MOD(AQ$7-(Setup!$B$6+$F38)+($D38+$E38)*1000,($D38+$E38))&lt;Setup!$B$11,"D","N"),IF(AND(Setup!$B$9="Take from R&amp;R",OR(MOD(AQ$7-(Setup!$B$6+$F38)+($D38+$E38)*1000,($D38+$E38))=$D38,MOD(AQ$7-(Setup!$B$6+$F38)+($D38+$E38)*1000,($D38+$E38))=($D38+$E38)-1)),"T","R"))))</f>
      </c>
      <c r="AR38" s="24">
        <f>IF($A38="","",IF(AND(Setup!$B$9="Mark as travel",OR(MOD(AR$7-(Setup!$B$6+$F38)+($D38+$E38)*1000,($D38+$E38))=0,MOD(AR$7-(Setup!$B$6+$F38)+($D38+$E38)*1000,($D38+$E38))=$D38-1)),"T",IF(MOD(AR$7-(Setup!$B$6+$F38)+($D38+$E38)*1000,($D38+$E38))&lt;$D38,IF(MOD(AR$7-(Setup!$B$6+$F38)+($D38+$E38)*1000,($D38+$E38))&lt;Setup!$B$11,"D","N"),IF(AND(Setup!$B$9="Take from R&amp;R",OR(MOD(AR$7-(Setup!$B$6+$F38)+($D38+$E38)*1000,($D38+$E38))=$D38,MOD(AR$7-(Setup!$B$6+$F38)+($D38+$E38)*1000,($D38+$E38))=($D38+$E38)-1)),"T","R"))))</f>
      </c>
      <c r="AS38" s="24">
        <f>IF($A38="","",IF(AND(Setup!$B$9="Mark as travel",OR(MOD(AS$7-(Setup!$B$6+$F38)+($D38+$E38)*1000,($D38+$E38))=0,MOD(AS$7-(Setup!$B$6+$F38)+($D38+$E38)*1000,($D38+$E38))=$D38-1)),"T",IF(MOD(AS$7-(Setup!$B$6+$F38)+($D38+$E38)*1000,($D38+$E38))&lt;$D38,IF(MOD(AS$7-(Setup!$B$6+$F38)+($D38+$E38)*1000,($D38+$E38))&lt;Setup!$B$11,"D","N"),IF(AND(Setup!$B$9="Take from R&amp;R",OR(MOD(AS$7-(Setup!$B$6+$F38)+($D38+$E38)*1000,($D38+$E38))=$D38,MOD(AS$7-(Setup!$B$6+$F38)+($D38+$E38)*1000,($D38+$E38))=($D38+$E38)-1)),"T","R"))))</f>
      </c>
      <c r="AT38" s="24">
        <f>IF($A38="","",IF(AND(Setup!$B$9="Mark as travel",OR(MOD(AT$7-(Setup!$B$6+$F38)+($D38+$E38)*1000,($D38+$E38))=0,MOD(AT$7-(Setup!$B$6+$F38)+($D38+$E38)*1000,($D38+$E38))=$D38-1)),"T",IF(MOD(AT$7-(Setup!$B$6+$F38)+($D38+$E38)*1000,($D38+$E38))&lt;$D38,IF(MOD(AT$7-(Setup!$B$6+$F38)+($D38+$E38)*1000,($D38+$E38))&lt;Setup!$B$11,"D","N"),IF(AND(Setup!$B$9="Take from R&amp;R",OR(MOD(AT$7-(Setup!$B$6+$F38)+($D38+$E38)*1000,($D38+$E38))=$D38,MOD(AT$7-(Setup!$B$6+$F38)+($D38+$E38)*1000,($D38+$E38))=($D38+$E38)-1)),"T","R"))))</f>
      </c>
      <c r="AU38" s="24">
        <f>IF($A38="","",IF(AND(Setup!$B$9="Mark as travel",OR(MOD(AU$7-(Setup!$B$6+$F38)+($D38+$E38)*1000,($D38+$E38))=0,MOD(AU$7-(Setup!$B$6+$F38)+($D38+$E38)*1000,($D38+$E38))=$D38-1)),"T",IF(MOD(AU$7-(Setup!$B$6+$F38)+($D38+$E38)*1000,($D38+$E38))&lt;$D38,IF(MOD(AU$7-(Setup!$B$6+$F38)+($D38+$E38)*1000,($D38+$E38))&lt;Setup!$B$11,"D","N"),IF(AND(Setup!$B$9="Take from R&amp;R",OR(MOD(AU$7-(Setup!$B$6+$F38)+($D38+$E38)*1000,($D38+$E38))=$D38,MOD(AU$7-(Setup!$B$6+$F38)+($D38+$E38)*1000,($D38+$E38))=($D38+$E38)-1)),"T","R"))))</f>
      </c>
      <c r="AV38" s="24">
        <f>IF($A38="","",IF(AND(Setup!$B$9="Mark as travel",OR(MOD(AV$7-(Setup!$B$6+$F38)+($D38+$E38)*1000,($D38+$E38))=0,MOD(AV$7-(Setup!$B$6+$F38)+($D38+$E38)*1000,($D38+$E38))=$D38-1)),"T",IF(MOD(AV$7-(Setup!$B$6+$F38)+($D38+$E38)*1000,($D38+$E38))&lt;$D38,IF(MOD(AV$7-(Setup!$B$6+$F38)+($D38+$E38)*1000,($D38+$E38))&lt;Setup!$B$11,"D","N"),IF(AND(Setup!$B$9="Take from R&amp;R",OR(MOD(AV$7-(Setup!$B$6+$F38)+($D38+$E38)*1000,($D38+$E38))=$D38,MOD(AV$7-(Setup!$B$6+$F38)+($D38+$E38)*1000,($D38+$E38))=($D38+$E38)-1)),"T","R"))))</f>
      </c>
      <c r="AW38" s="24">
        <f>IF($A38="","",IF(AND(Setup!$B$9="Mark as travel",OR(MOD(AW$7-(Setup!$B$6+$F38)+($D38+$E38)*1000,($D38+$E38))=0,MOD(AW$7-(Setup!$B$6+$F38)+($D38+$E38)*1000,($D38+$E38))=$D38-1)),"T",IF(MOD(AW$7-(Setup!$B$6+$F38)+($D38+$E38)*1000,($D38+$E38))&lt;$D38,IF(MOD(AW$7-(Setup!$B$6+$F38)+($D38+$E38)*1000,($D38+$E38))&lt;Setup!$B$11,"D","N"),IF(AND(Setup!$B$9="Take from R&amp;R",OR(MOD(AW$7-(Setup!$B$6+$F38)+($D38+$E38)*1000,($D38+$E38))=$D38,MOD(AW$7-(Setup!$B$6+$F38)+($D38+$E38)*1000,($D38+$E38))=($D38+$E38)-1)),"T","R"))))</f>
      </c>
      <c r="AX38" s="24">
        <f>IF($A38="","",IF(AND(Setup!$B$9="Mark as travel",OR(MOD(AX$7-(Setup!$B$6+$F38)+($D38+$E38)*1000,($D38+$E38))=0,MOD(AX$7-(Setup!$B$6+$F38)+($D38+$E38)*1000,($D38+$E38))=$D38-1)),"T",IF(MOD(AX$7-(Setup!$B$6+$F38)+($D38+$E38)*1000,($D38+$E38))&lt;$D38,IF(MOD(AX$7-(Setup!$B$6+$F38)+($D38+$E38)*1000,($D38+$E38))&lt;Setup!$B$11,"D","N"),IF(AND(Setup!$B$9="Take from R&amp;R",OR(MOD(AX$7-(Setup!$B$6+$F38)+($D38+$E38)*1000,($D38+$E38))=$D38,MOD(AX$7-(Setup!$B$6+$F38)+($D38+$E38)*1000,($D38+$E38))=($D38+$E38)-1)),"T","R"))))</f>
      </c>
      <c r="AY38" s="24">
        <f>IF($A38="","",IF(AND(Setup!$B$9="Mark as travel",OR(MOD(AY$7-(Setup!$B$6+$F38)+($D38+$E38)*1000,($D38+$E38))=0,MOD(AY$7-(Setup!$B$6+$F38)+($D38+$E38)*1000,($D38+$E38))=$D38-1)),"T",IF(MOD(AY$7-(Setup!$B$6+$F38)+($D38+$E38)*1000,($D38+$E38))&lt;$D38,IF(MOD(AY$7-(Setup!$B$6+$F38)+($D38+$E38)*1000,($D38+$E38))&lt;Setup!$B$11,"D","N"),IF(AND(Setup!$B$9="Take from R&amp;R",OR(MOD(AY$7-(Setup!$B$6+$F38)+($D38+$E38)*1000,($D38+$E38))=$D38,MOD(AY$7-(Setup!$B$6+$F38)+($D38+$E38)*1000,($D38+$E38))=($D38+$E38)-1)),"T","R"))))</f>
      </c>
      <c r="AZ38" s="24">
        <f>IF($A38="","",IF(AND(Setup!$B$9="Mark as travel",OR(MOD(AZ$7-(Setup!$B$6+$F38)+($D38+$E38)*1000,($D38+$E38))=0,MOD(AZ$7-(Setup!$B$6+$F38)+($D38+$E38)*1000,($D38+$E38))=$D38-1)),"T",IF(MOD(AZ$7-(Setup!$B$6+$F38)+($D38+$E38)*1000,($D38+$E38))&lt;$D38,IF(MOD(AZ$7-(Setup!$B$6+$F38)+($D38+$E38)*1000,($D38+$E38))&lt;Setup!$B$11,"D","N"),IF(AND(Setup!$B$9="Take from R&amp;R",OR(MOD(AZ$7-(Setup!$B$6+$F38)+($D38+$E38)*1000,($D38+$E38))=$D38,MOD(AZ$7-(Setup!$B$6+$F38)+($D38+$E38)*1000,($D38+$E38))=($D38+$E38)-1)),"T","R"))))</f>
      </c>
      <c r="BA38" s="24">
        <f>IF($A38="","",IF(AND(Setup!$B$9="Mark as travel",OR(MOD(BA$7-(Setup!$B$6+$F38)+($D38+$E38)*1000,($D38+$E38))=0,MOD(BA$7-(Setup!$B$6+$F38)+($D38+$E38)*1000,($D38+$E38))=$D38-1)),"T",IF(MOD(BA$7-(Setup!$B$6+$F38)+($D38+$E38)*1000,($D38+$E38))&lt;$D38,IF(MOD(BA$7-(Setup!$B$6+$F38)+($D38+$E38)*1000,($D38+$E38))&lt;Setup!$B$11,"D","N"),IF(AND(Setup!$B$9="Take from R&amp;R",OR(MOD(BA$7-(Setup!$B$6+$F38)+($D38+$E38)*1000,($D38+$E38))=$D38,MOD(BA$7-(Setup!$B$6+$F38)+($D38+$E38)*1000,($D38+$E38))=($D38+$E38)-1)),"T","R"))))</f>
      </c>
      <c r="BB38" s="24">
        <f>IF($A38="","",IF(AND(Setup!$B$9="Mark as travel",OR(MOD(BB$7-(Setup!$B$6+$F38)+($D38+$E38)*1000,($D38+$E38))=0,MOD(BB$7-(Setup!$B$6+$F38)+($D38+$E38)*1000,($D38+$E38))=$D38-1)),"T",IF(MOD(BB$7-(Setup!$B$6+$F38)+($D38+$E38)*1000,($D38+$E38))&lt;$D38,IF(MOD(BB$7-(Setup!$B$6+$F38)+($D38+$E38)*1000,($D38+$E38))&lt;Setup!$B$11,"D","N"),IF(AND(Setup!$B$9="Take from R&amp;R",OR(MOD(BB$7-(Setup!$B$6+$F38)+($D38+$E38)*1000,($D38+$E38))=$D38,MOD(BB$7-(Setup!$B$6+$F38)+($D38+$E38)*1000,($D38+$E38))=($D38+$E38)-1)),"T","R"))))</f>
      </c>
      <c r="BC38" s="24">
        <f>IF($A38="","",IF(AND(Setup!$B$9="Mark as travel",OR(MOD(BC$7-(Setup!$B$6+$F38)+($D38+$E38)*1000,($D38+$E38))=0,MOD(BC$7-(Setup!$B$6+$F38)+($D38+$E38)*1000,($D38+$E38))=$D38-1)),"T",IF(MOD(BC$7-(Setup!$B$6+$F38)+($D38+$E38)*1000,($D38+$E38))&lt;$D38,IF(MOD(BC$7-(Setup!$B$6+$F38)+($D38+$E38)*1000,($D38+$E38))&lt;Setup!$B$11,"D","N"),IF(AND(Setup!$B$9="Take from R&amp;R",OR(MOD(BC$7-(Setup!$B$6+$F38)+($D38+$E38)*1000,($D38+$E38))=$D38,MOD(BC$7-(Setup!$B$6+$F38)+($D38+$E38)*1000,($D38+$E38))=($D38+$E38)-1)),"T","R"))))</f>
      </c>
      <c r="BD38" s="24">
        <f>IF($A38="","",IF(AND(Setup!$B$9="Mark as travel",OR(MOD(BD$7-(Setup!$B$6+$F38)+($D38+$E38)*1000,($D38+$E38))=0,MOD(BD$7-(Setup!$B$6+$F38)+($D38+$E38)*1000,($D38+$E38))=$D38-1)),"T",IF(MOD(BD$7-(Setup!$B$6+$F38)+($D38+$E38)*1000,($D38+$E38))&lt;$D38,IF(MOD(BD$7-(Setup!$B$6+$F38)+($D38+$E38)*1000,($D38+$E38))&lt;Setup!$B$11,"D","N"),IF(AND(Setup!$B$9="Take from R&amp;R",OR(MOD(BD$7-(Setup!$B$6+$F38)+($D38+$E38)*1000,($D38+$E38))=$D38,MOD(BD$7-(Setup!$B$6+$F38)+($D38+$E38)*1000,($D38+$E38))=($D38+$E38)-1)),"T","R"))))</f>
      </c>
      <c r="BE38" s="24">
        <f>IF($A38="","",IF(AND(Setup!$B$9="Mark as travel",OR(MOD(BE$7-(Setup!$B$6+$F38)+($D38+$E38)*1000,($D38+$E38))=0,MOD(BE$7-(Setup!$B$6+$F38)+($D38+$E38)*1000,($D38+$E38))=$D38-1)),"T",IF(MOD(BE$7-(Setup!$B$6+$F38)+($D38+$E38)*1000,($D38+$E38))&lt;$D38,IF(MOD(BE$7-(Setup!$B$6+$F38)+($D38+$E38)*1000,($D38+$E38))&lt;Setup!$B$11,"D","N"),IF(AND(Setup!$B$9="Take from R&amp;R",OR(MOD(BE$7-(Setup!$B$6+$F38)+($D38+$E38)*1000,($D38+$E38))=$D38,MOD(BE$7-(Setup!$B$6+$F38)+($D38+$E38)*1000,($D38+$E38))=($D38+$E38)-1)),"T","R"))))</f>
      </c>
      <c r="BF38" s="24">
        <f>IF($A38="","",IF(AND(Setup!$B$9="Mark as travel",OR(MOD(BF$7-(Setup!$B$6+$F38)+($D38+$E38)*1000,($D38+$E38))=0,MOD(BF$7-(Setup!$B$6+$F38)+($D38+$E38)*1000,($D38+$E38))=$D38-1)),"T",IF(MOD(BF$7-(Setup!$B$6+$F38)+($D38+$E38)*1000,($D38+$E38))&lt;$D38,IF(MOD(BF$7-(Setup!$B$6+$F38)+($D38+$E38)*1000,($D38+$E38))&lt;Setup!$B$11,"D","N"),IF(AND(Setup!$B$9="Take from R&amp;R",OR(MOD(BF$7-(Setup!$B$6+$F38)+($D38+$E38)*1000,($D38+$E38))=$D38,MOD(BF$7-(Setup!$B$6+$F38)+($D38+$E38)*1000,($D38+$E38))=($D38+$E38)-1)),"T","R"))))</f>
      </c>
      <c r="BG38" s="24">
        <f>IF($A38="","",IF(AND(Setup!$B$9="Mark as travel",OR(MOD(BG$7-(Setup!$B$6+$F38)+($D38+$E38)*1000,($D38+$E38))=0,MOD(BG$7-(Setup!$B$6+$F38)+($D38+$E38)*1000,($D38+$E38))=$D38-1)),"T",IF(MOD(BG$7-(Setup!$B$6+$F38)+($D38+$E38)*1000,($D38+$E38))&lt;$D38,IF(MOD(BG$7-(Setup!$B$6+$F38)+($D38+$E38)*1000,($D38+$E38))&lt;Setup!$B$11,"D","N"),IF(AND(Setup!$B$9="Take from R&amp;R",OR(MOD(BG$7-(Setup!$B$6+$F38)+($D38+$E38)*1000,($D38+$E38))=$D38,MOD(BG$7-(Setup!$B$6+$F38)+($D38+$E38)*1000,($D38+$E38))=($D38+$E38)-1)),"T","R"))))</f>
      </c>
      <c r="BH38" s="24">
        <f>IF($A38="","",IF(AND(Setup!$B$9="Mark as travel",OR(MOD(BH$7-(Setup!$B$6+$F38)+($D38+$E38)*1000,($D38+$E38))=0,MOD(BH$7-(Setup!$B$6+$F38)+($D38+$E38)*1000,($D38+$E38))=$D38-1)),"T",IF(MOD(BH$7-(Setup!$B$6+$F38)+($D38+$E38)*1000,($D38+$E38))&lt;$D38,IF(MOD(BH$7-(Setup!$B$6+$F38)+($D38+$E38)*1000,($D38+$E38))&lt;Setup!$B$11,"D","N"),IF(AND(Setup!$B$9="Take from R&amp;R",OR(MOD(BH$7-(Setup!$B$6+$F38)+($D38+$E38)*1000,($D38+$E38))=$D38,MOD(BH$7-(Setup!$B$6+$F38)+($D38+$E38)*1000,($D38+$E38))=($D38+$E38)-1)),"T","R"))))</f>
      </c>
      <c r="BI38" s="24">
        <f>IF($A38="","",IF(AND(Setup!$B$9="Mark as travel",OR(MOD(BI$7-(Setup!$B$6+$F38)+($D38+$E38)*1000,($D38+$E38))=0,MOD(BI$7-(Setup!$B$6+$F38)+($D38+$E38)*1000,($D38+$E38))=$D38-1)),"T",IF(MOD(BI$7-(Setup!$B$6+$F38)+($D38+$E38)*1000,($D38+$E38))&lt;$D38,IF(MOD(BI$7-(Setup!$B$6+$F38)+($D38+$E38)*1000,($D38+$E38))&lt;Setup!$B$11,"D","N"),IF(AND(Setup!$B$9="Take from R&amp;R",OR(MOD(BI$7-(Setup!$B$6+$F38)+($D38+$E38)*1000,($D38+$E38))=$D38,MOD(BI$7-(Setup!$B$6+$F38)+($D38+$E38)*1000,($D38+$E38))=($D38+$E38)-1)),"T","R"))))</f>
      </c>
      <c r="BJ38" s="24">
        <f>IF($A38="","",IF(AND(Setup!$B$9="Mark as travel",OR(MOD(BJ$7-(Setup!$B$6+$F38)+($D38+$E38)*1000,($D38+$E38))=0,MOD(BJ$7-(Setup!$B$6+$F38)+($D38+$E38)*1000,($D38+$E38))=$D38-1)),"T",IF(MOD(BJ$7-(Setup!$B$6+$F38)+($D38+$E38)*1000,($D38+$E38))&lt;$D38,IF(MOD(BJ$7-(Setup!$B$6+$F38)+($D38+$E38)*1000,($D38+$E38))&lt;Setup!$B$11,"D","N"),IF(AND(Setup!$B$9="Take from R&amp;R",OR(MOD(BJ$7-(Setup!$B$6+$F38)+($D38+$E38)*1000,($D38+$E38))=$D38,MOD(BJ$7-(Setup!$B$6+$F38)+($D38+$E38)*1000,($D38+$E38))=($D38+$E38)-1)),"T","R"))))</f>
      </c>
    </row>
    <row r="39" spans="1:62" x14ac:dyDescent="0.25">
      <c r="A39" s="31"/>
      <c r="B39" s="31"/>
      <c r="C39" s="31"/>
      <c r="D39" s="16">
        <f>IF($A39="","",IF(OR($C39="",$C39="Same as Setup"),Setup!$B$15,INDEX(Setup!$B$21:$B$29,MATCH($C39,Setup!$A$21:$A$29,0))))</f>
      </c>
      <c r="E39" s="16">
        <f>IF($A39="","",IF(OR($C39="",$C39="Same as Setup"),Setup!$B$16,INDEX(Setup!$C$21:$C$29,MATCH($C39,Setup!$A$21:$A$29,0))))</f>
      </c>
      <c r="F39" s="5"/>
      <c r="G39" s="24">
        <f>IF($A39="","",IF(AND(Setup!$B$9="Mark as travel",OR(MOD(G$7-(Setup!$B$6+$F39)+($D39+$E39)*1000,($D39+$E39))=0,MOD(G$7-(Setup!$B$6+$F39)+($D39+$E39)*1000,($D39+$E39))=$D39-1)),"T",IF(MOD(G$7-(Setup!$B$6+$F39)+($D39+$E39)*1000,($D39+$E39))&lt;$D39,IF(MOD(G$7-(Setup!$B$6+$F39)+($D39+$E39)*1000,($D39+$E39))&lt;Setup!$B$11,"D","N"),IF(AND(Setup!$B$9="Take from R&amp;R",OR(MOD(G$7-(Setup!$B$6+$F39)+($D39+$E39)*1000,($D39+$E39))=$D39,MOD(G$7-(Setup!$B$6+$F39)+($D39+$E39)*1000,($D39+$E39))=($D39+$E39)-1)),"T","R"))))</f>
      </c>
      <c r="H39" s="24">
        <f>IF($A39="","",IF(AND(Setup!$B$9="Mark as travel",OR(MOD(H$7-(Setup!$B$6+$F39)+($D39+$E39)*1000,($D39+$E39))=0,MOD(H$7-(Setup!$B$6+$F39)+($D39+$E39)*1000,($D39+$E39))=$D39-1)),"T",IF(MOD(H$7-(Setup!$B$6+$F39)+($D39+$E39)*1000,($D39+$E39))&lt;$D39,IF(MOD(H$7-(Setup!$B$6+$F39)+($D39+$E39)*1000,($D39+$E39))&lt;Setup!$B$11,"D","N"),IF(AND(Setup!$B$9="Take from R&amp;R",OR(MOD(H$7-(Setup!$B$6+$F39)+($D39+$E39)*1000,($D39+$E39))=$D39,MOD(H$7-(Setup!$B$6+$F39)+($D39+$E39)*1000,($D39+$E39))=($D39+$E39)-1)),"T","R"))))</f>
      </c>
      <c r="I39" s="24">
        <f>IF($A39="","",IF(AND(Setup!$B$9="Mark as travel",OR(MOD(I$7-(Setup!$B$6+$F39)+($D39+$E39)*1000,($D39+$E39))=0,MOD(I$7-(Setup!$B$6+$F39)+($D39+$E39)*1000,($D39+$E39))=$D39-1)),"T",IF(MOD(I$7-(Setup!$B$6+$F39)+($D39+$E39)*1000,($D39+$E39))&lt;$D39,IF(MOD(I$7-(Setup!$B$6+$F39)+($D39+$E39)*1000,($D39+$E39))&lt;Setup!$B$11,"D","N"),IF(AND(Setup!$B$9="Take from R&amp;R",OR(MOD(I$7-(Setup!$B$6+$F39)+($D39+$E39)*1000,($D39+$E39))=$D39,MOD(I$7-(Setup!$B$6+$F39)+($D39+$E39)*1000,($D39+$E39))=($D39+$E39)-1)),"T","R"))))</f>
      </c>
      <c r="J39" s="24">
        <f>IF($A39="","",IF(AND(Setup!$B$9="Mark as travel",OR(MOD(J$7-(Setup!$B$6+$F39)+($D39+$E39)*1000,($D39+$E39))=0,MOD(J$7-(Setup!$B$6+$F39)+($D39+$E39)*1000,($D39+$E39))=$D39-1)),"T",IF(MOD(J$7-(Setup!$B$6+$F39)+($D39+$E39)*1000,($D39+$E39))&lt;$D39,IF(MOD(J$7-(Setup!$B$6+$F39)+($D39+$E39)*1000,($D39+$E39))&lt;Setup!$B$11,"D","N"),IF(AND(Setup!$B$9="Take from R&amp;R",OR(MOD(J$7-(Setup!$B$6+$F39)+($D39+$E39)*1000,($D39+$E39))=$D39,MOD(J$7-(Setup!$B$6+$F39)+($D39+$E39)*1000,($D39+$E39))=($D39+$E39)-1)),"T","R"))))</f>
      </c>
      <c r="K39" s="24">
        <f>IF($A39="","",IF(AND(Setup!$B$9="Mark as travel",OR(MOD(K$7-(Setup!$B$6+$F39)+($D39+$E39)*1000,($D39+$E39))=0,MOD(K$7-(Setup!$B$6+$F39)+($D39+$E39)*1000,($D39+$E39))=$D39-1)),"T",IF(MOD(K$7-(Setup!$B$6+$F39)+($D39+$E39)*1000,($D39+$E39))&lt;$D39,IF(MOD(K$7-(Setup!$B$6+$F39)+($D39+$E39)*1000,($D39+$E39))&lt;Setup!$B$11,"D","N"),IF(AND(Setup!$B$9="Take from R&amp;R",OR(MOD(K$7-(Setup!$B$6+$F39)+($D39+$E39)*1000,($D39+$E39))=$D39,MOD(K$7-(Setup!$B$6+$F39)+($D39+$E39)*1000,($D39+$E39))=($D39+$E39)-1)),"T","R"))))</f>
      </c>
      <c r="L39" s="24">
        <f>IF($A39="","",IF(AND(Setup!$B$9="Mark as travel",OR(MOD(L$7-(Setup!$B$6+$F39)+($D39+$E39)*1000,($D39+$E39))=0,MOD(L$7-(Setup!$B$6+$F39)+($D39+$E39)*1000,($D39+$E39))=$D39-1)),"T",IF(MOD(L$7-(Setup!$B$6+$F39)+($D39+$E39)*1000,($D39+$E39))&lt;$D39,IF(MOD(L$7-(Setup!$B$6+$F39)+($D39+$E39)*1000,($D39+$E39))&lt;Setup!$B$11,"D","N"),IF(AND(Setup!$B$9="Take from R&amp;R",OR(MOD(L$7-(Setup!$B$6+$F39)+($D39+$E39)*1000,($D39+$E39))=$D39,MOD(L$7-(Setup!$B$6+$F39)+($D39+$E39)*1000,($D39+$E39))=($D39+$E39)-1)),"T","R"))))</f>
      </c>
      <c r="M39" s="24">
        <f>IF($A39="","",IF(AND(Setup!$B$9="Mark as travel",OR(MOD(M$7-(Setup!$B$6+$F39)+($D39+$E39)*1000,($D39+$E39))=0,MOD(M$7-(Setup!$B$6+$F39)+($D39+$E39)*1000,($D39+$E39))=$D39-1)),"T",IF(MOD(M$7-(Setup!$B$6+$F39)+($D39+$E39)*1000,($D39+$E39))&lt;$D39,IF(MOD(M$7-(Setup!$B$6+$F39)+($D39+$E39)*1000,($D39+$E39))&lt;Setup!$B$11,"D","N"),IF(AND(Setup!$B$9="Take from R&amp;R",OR(MOD(M$7-(Setup!$B$6+$F39)+($D39+$E39)*1000,($D39+$E39))=$D39,MOD(M$7-(Setup!$B$6+$F39)+($D39+$E39)*1000,($D39+$E39))=($D39+$E39)-1)),"T","R"))))</f>
      </c>
      <c r="N39" s="24">
        <f>IF($A39="","",IF(AND(Setup!$B$9="Mark as travel",OR(MOD(N$7-(Setup!$B$6+$F39)+($D39+$E39)*1000,($D39+$E39))=0,MOD(N$7-(Setup!$B$6+$F39)+($D39+$E39)*1000,($D39+$E39))=$D39-1)),"T",IF(MOD(N$7-(Setup!$B$6+$F39)+($D39+$E39)*1000,($D39+$E39))&lt;$D39,IF(MOD(N$7-(Setup!$B$6+$F39)+($D39+$E39)*1000,($D39+$E39))&lt;Setup!$B$11,"D","N"),IF(AND(Setup!$B$9="Take from R&amp;R",OR(MOD(N$7-(Setup!$B$6+$F39)+($D39+$E39)*1000,($D39+$E39))=$D39,MOD(N$7-(Setup!$B$6+$F39)+($D39+$E39)*1000,($D39+$E39))=($D39+$E39)-1)),"T","R"))))</f>
      </c>
      <c r="O39" s="24">
        <f>IF($A39="","",IF(AND(Setup!$B$9="Mark as travel",OR(MOD(O$7-(Setup!$B$6+$F39)+($D39+$E39)*1000,($D39+$E39))=0,MOD(O$7-(Setup!$B$6+$F39)+($D39+$E39)*1000,($D39+$E39))=$D39-1)),"T",IF(MOD(O$7-(Setup!$B$6+$F39)+($D39+$E39)*1000,($D39+$E39))&lt;$D39,IF(MOD(O$7-(Setup!$B$6+$F39)+($D39+$E39)*1000,($D39+$E39))&lt;Setup!$B$11,"D","N"),IF(AND(Setup!$B$9="Take from R&amp;R",OR(MOD(O$7-(Setup!$B$6+$F39)+($D39+$E39)*1000,($D39+$E39))=$D39,MOD(O$7-(Setup!$B$6+$F39)+($D39+$E39)*1000,($D39+$E39))=($D39+$E39)-1)),"T","R"))))</f>
      </c>
      <c r="P39" s="24">
        <f>IF($A39="","",IF(AND(Setup!$B$9="Mark as travel",OR(MOD(P$7-(Setup!$B$6+$F39)+($D39+$E39)*1000,($D39+$E39))=0,MOD(P$7-(Setup!$B$6+$F39)+($D39+$E39)*1000,($D39+$E39))=$D39-1)),"T",IF(MOD(P$7-(Setup!$B$6+$F39)+($D39+$E39)*1000,($D39+$E39))&lt;$D39,IF(MOD(P$7-(Setup!$B$6+$F39)+($D39+$E39)*1000,($D39+$E39))&lt;Setup!$B$11,"D","N"),IF(AND(Setup!$B$9="Take from R&amp;R",OR(MOD(P$7-(Setup!$B$6+$F39)+($D39+$E39)*1000,($D39+$E39))=$D39,MOD(P$7-(Setup!$B$6+$F39)+($D39+$E39)*1000,($D39+$E39))=($D39+$E39)-1)),"T","R"))))</f>
      </c>
      <c r="Q39" s="24">
        <f>IF($A39="","",IF(AND(Setup!$B$9="Mark as travel",OR(MOD(Q$7-(Setup!$B$6+$F39)+($D39+$E39)*1000,($D39+$E39))=0,MOD(Q$7-(Setup!$B$6+$F39)+($D39+$E39)*1000,($D39+$E39))=$D39-1)),"T",IF(MOD(Q$7-(Setup!$B$6+$F39)+($D39+$E39)*1000,($D39+$E39))&lt;$D39,IF(MOD(Q$7-(Setup!$B$6+$F39)+($D39+$E39)*1000,($D39+$E39))&lt;Setup!$B$11,"D","N"),IF(AND(Setup!$B$9="Take from R&amp;R",OR(MOD(Q$7-(Setup!$B$6+$F39)+($D39+$E39)*1000,($D39+$E39))=$D39,MOD(Q$7-(Setup!$B$6+$F39)+($D39+$E39)*1000,($D39+$E39))=($D39+$E39)-1)),"T","R"))))</f>
      </c>
      <c r="R39" s="24">
        <f>IF($A39="","",IF(AND(Setup!$B$9="Mark as travel",OR(MOD(R$7-(Setup!$B$6+$F39)+($D39+$E39)*1000,($D39+$E39))=0,MOD(R$7-(Setup!$B$6+$F39)+($D39+$E39)*1000,($D39+$E39))=$D39-1)),"T",IF(MOD(R$7-(Setup!$B$6+$F39)+($D39+$E39)*1000,($D39+$E39))&lt;$D39,IF(MOD(R$7-(Setup!$B$6+$F39)+($D39+$E39)*1000,($D39+$E39))&lt;Setup!$B$11,"D","N"),IF(AND(Setup!$B$9="Take from R&amp;R",OR(MOD(R$7-(Setup!$B$6+$F39)+($D39+$E39)*1000,($D39+$E39))=$D39,MOD(R$7-(Setup!$B$6+$F39)+($D39+$E39)*1000,($D39+$E39))=($D39+$E39)-1)),"T","R"))))</f>
      </c>
      <c r="S39" s="24">
        <f>IF($A39="","",IF(AND(Setup!$B$9="Mark as travel",OR(MOD(S$7-(Setup!$B$6+$F39)+($D39+$E39)*1000,($D39+$E39))=0,MOD(S$7-(Setup!$B$6+$F39)+($D39+$E39)*1000,($D39+$E39))=$D39-1)),"T",IF(MOD(S$7-(Setup!$B$6+$F39)+($D39+$E39)*1000,($D39+$E39))&lt;$D39,IF(MOD(S$7-(Setup!$B$6+$F39)+($D39+$E39)*1000,($D39+$E39))&lt;Setup!$B$11,"D","N"),IF(AND(Setup!$B$9="Take from R&amp;R",OR(MOD(S$7-(Setup!$B$6+$F39)+($D39+$E39)*1000,($D39+$E39))=$D39,MOD(S$7-(Setup!$B$6+$F39)+($D39+$E39)*1000,($D39+$E39))=($D39+$E39)-1)),"T","R"))))</f>
      </c>
      <c r="T39" s="24">
        <f>IF($A39="","",IF(AND(Setup!$B$9="Mark as travel",OR(MOD(T$7-(Setup!$B$6+$F39)+($D39+$E39)*1000,($D39+$E39))=0,MOD(T$7-(Setup!$B$6+$F39)+($D39+$E39)*1000,($D39+$E39))=$D39-1)),"T",IF(MOD(T$7-(Setup!$B$6+$F39)+($D39+$E39)*1000,($D39+$E39))&lt;$D39,IF(MOD(T$7-(Setup!$B$6+$F39)+($D39+$E39)*1000,($D39+$E39))&lt;Setup!$B$11,"D","N"),IF(AND(Setup!$B$9="Take from R&amp;R",OR(MOD(T$7-(Setup!$B$6+$F39)+($D39+$E39)*1000,($D39+$E39))=$D39,MOD(T$7-(Setup!$B$6+$F39)+($D39+$E39)*1000,($D39+$E39))=($D39+$E39)-1)),"T","R"))))</f>
      </c>
      <c r="U39" s="24">
        <f>IF($A39="","",IF(AND(Setup!$B$9="Mark as travel",OR(MOD(U$7-(Setup!$B$6+$F39)+($D39+$E39)*1000,($D39+$E39))=0,MOD(U$7-(Setup!$B$6+$F39)+($D39+$E39)*1000,($D39+$E39))=$D39-1)),"T",IF(MOD(U$7-(Setup!$B$6+$F39)+($D39+$E39)*1000,($D39+$E39))&lt;$D39,IF(MOD(U$7-(Setup!$B$6+$F39)+($D39+$E39)*1000,($D39+$E39))&lt;Setup!$B$11,"D","N"),IF(AND(Setup!$B$9="Take from R&amp;R",OR(MOD(U$7-(Setup!$B$6+$F39)+($D39+$E39)*1000,($D39+$E39))=$D39,MOD(U$7-(Setup!$B$6+$F39)+($D39+$E39)*1000,($D39+$E39))=($D39+$E39)-1)),"T","R"))))</f>
      </c>
      <c r="V39" s="24">
        <f>IF($A39="","",IF(AND(Setup!$B$9="Mark as travel",OR(MOD(V$7-(Setup!$B$6+$F39)+($D39+$E39)*1000,($D39+$E39))=0,MOD(V$7-(Setup!$B$6+$F39)+($D39+$E39)*1000,($D39+$E39))=$D39-1)),"T",IF(MOD(V$7-(Setup!$B$6+$F39)+($D39+$E39)*1000,($D39+$E39))&lt;$D39,IF(MOD(V$7-(Setup!$B$6+$F39)+($D39+$E39)*1000,($D39+$E39))&lt;Setup!$B$11,"D","N"),IF(AND(Setup!$B$9="Take from R&amp;R",OR(MOD(V$7-(Setup!$B$6+$F39)+($D39+$E39)*1000,($D39+$E39))=$D39,MOD(V$7-(Setup!$B$6+$F39)+($D39+$E39)*1000,($D39+$E39))=($D39+$E39)-1)),"T","R"))))</f>
      </c>
      <c r="W39" s="24">
        <f>IF($A39="","",IF(AND(Setup!$B$9="Mark as travel",OR(MOD(W$7-(Setup!$B$6+$F39)+($D39+$E39)*1000,($D39+$E39))=0,MOD(W$7-(Setup!$B$6+$F39)+($D39+$E39)*1000,($D39+$E39))=$D39-1)),"T",IF(MOD(W$7-(Setup!$B$6+$F39)+($D39+$E39)*1000,($D39+$E39))&lt;$D39,IF(MOD(W$7-(Setup!$B$6+$F39)+($D39+$E39)*1000,($D39+$E39))&lt;Setup!$B$11,"D","N"),IF(AND(Setup!$B$9="Take from R&amp;R",OR(MOD(W$7-(Setup!$B$6+$F39)+($D39+$E39)*1000,($D39+$E39))=$D39,MOD(W$7-(Setup!$B$6+$F39)+($D39+$E39)*1000,($D39+$E39))=($D39+$E39)-1)),"T","R"))))</f>
      </c>
      <c r="X39" s="24">
        <f>IF($A39="","",IF(AND(Setup!$B$9="Mark as travel",OR(MOD(X$7-(Setup!$B$6+$F39)+($D39+$E39)*1000,($D39+$E39))=0,MOD(X$7-(Setup!$B$6+$F39)+($D39+$E39)*1000,($D39+$E39))=$D39-1)),"T",IF(MOD(X$7-(Setup!$B$6+$F39)+($D39+$E39)*1000,($D39+$E39))&lt;$D39,IF(MOD(X$7-(Setup!$B$6+$F39)+($D39+$E39)*1000,($D39+$E39))&lt;Setup!$B$11,"D","N"),IF(AND(Setup!$B$9="Take from R&amp;R",OR(MOD(X$7-(Setup!$B$6+$F39)+($D39+$E39)*1000,($D39+$E39))=$D39,MOD(X$7-(Setup!$B$6+$F39)+($D39+$E39)*1000,($D39+$E39))=($D39+$E39)-1)),"T","R"))))</f>
      </c>
      <c r="Y39" s="24">
        <f>IF($A39="","",IF(AND(Setup!$B$9="Mark as travel",OR(MOD(Y$7-(Setup!$B$6+$F39)+($D39+$E39)*1000,($D39+$E39))=0,MOD(Y$7-(Setup!$B$6+$F39)+($D39+$E39)*1000,($D39+$E39))=$D39-1)),"T",IF(MOD(Y$7-(Setup!$B$6+$F39)+($D39+$E39)*1000,($D39+$E39))&lt;$D39,IF(MOD(Y$7-(Setup!$B$6+$F39)+($D39+$E39)*1000,($D39+$E39))&lt;Setup!$B$11,"D","N"),IF(AND(Setup!$B$9="Take from R&amp;R",OR(MOD(Y$7-(Setup!$B$6+$F39)+($D39+$E39)*1000,($D39+$E39))=$D39,MOD(Y$7-(Setup!$B$6+$F39)+($D39+$E39)*1000,($D39+$E39))=($D39+$E39)-1)),"T","R"))))</f>
      </c>
      <c r="Z39" s="24">
        <f>IF($A39="","",IF(AND(Setup!$B$9="Mark as travel",OR(MOD(Z$7-(Setup!$B$6+$F39)+($D39+$E39)*1000,($D39+$E39))=0,MOD(Z$7-(Setup!$B$6+$F39)+($D39+$E39)*1000,($D39+$E39))=$D39-1)),"T",IF(MOD(Z$7-(Setup!$B$6+$F39)+($D39+$E39)*1000,($D39+$E39))&lt;$D39,IF(MOD(Z$7-(Setup!$B$6+$F39)+($D39+$E39)*1000,($D39+$E39))&lt;Setup!$B$11,"D","N"),IF(AND(Setup!$B$9="Take from R&amp;R",OR(MOD(Z$7-(Setup!$B$6+$F39)+($D39+$E39)*1000,($D39+$E39))=$D39,MOD(Z$7-(Setup!$B$6+$F39)+($D39+$E39)*1000,($D39+$E39))=($D39+$E39)-1)),"T","R"))))</f>
      </c>
      <c r="AA39" s="24">
        <f>IF($A39="","",IF(AND(Setup!$B$9="Mark as travel",OR(MOD(AA$7-(Setup!$B$6+$F39)+($D39+$E39)*1000,($D39+$E39))=0,MOD(AA$7-(Setup!$B$6+$F39)+($D39+$E39)*1000,($D39+$E39))=$D39-1)),"T",IF(MOD(AA$7-(Setup!$B$6+$F39)+($D39+$E39)*1000,($D39+$E39))&lt;$D39,IF(MOD(AA$7-(Setup!$B$6+$F39)+($D39+$E39)*1000,($D39+$E39))&lt;Setup!$B$11,"D","N"),IF(AND(Setup!$B$9="Take from R&amp;R",OR(MOD(AA$7-(Setup!$B$6+$F39)+($D39+$E39)*1000,($D39+$E39))=$D39,MOD(AA$7-(Setup!$B$6+$F39)+($D39+$E39)*1000,($D39+$E39))=($D39+$E39)-1)),"T","R"))))</f>
      </c>
      <c r="AB39" s="24">
        <f>IF($A39="","",IF(AND(Setup!$B$9="Mark as travel",OR(MOD(AB$7-(Setup!$B$6+$F39)+($D39+$E39)*1000,($D39+$E39))=0,MOD(AB$7-(Setup!$B$6+$F39)+($D39+$E39)*1000,($D39+$E39))=$D39-1)),"T",IF(MOD(AB$7-(Setup!$B$6+$F39)+($D39+$E39)*1000,($D39+$E39))&lt;$D39,IF(MOD(AB$7-(Setup!$B$6+$F39)+($D39+$E39)*1000,($D39+$E39))&lt;Setup!$B$11,"D","N"),IF(AND(Setup!$B$9="Take from R&amp;R",OR(MOD(AB$7-(Setup!$B$6+$F39)+($D39+$E39)*1000,($D39+$E39))=$D39,MOD(AB$7-(Setup!$B$6+$F39)+($D39+$E39)*1000,($D39+$E39))=($D39+$E39)-1)),"T","R"))))</f>
      </c>
      <c r="AC39" s="24">
        <f>IF($A39="","",IF(AND(Setup!$B$9="Mark as travel",OR(MOD(AC$7-(Setup!$B$6+$F39)+($D39+$E39)*1000,($D39+$E39))=0,MOD(AC$7-(Setup!$B$6+$F39)+($D39+$E39)*1000,($D39+$E39))=$D39-1)),"T",IF(MOD(AC$7-(Setup!$B$6+$F39)+($D39+$E39)*1000,($D39+$E39))&lt;$D39,IF(MOD(AC$7-(Setup!$B$6+$F39)+($D39+$E39)*1000,($D39+$E39))&lt;Setup!$B$11,"D","N"),IF(AND(Setup!$B$9="Take from R&amp;R",OR(MOD(AC$7-(Setup!$B$6+$F39)+($D39+$E39)*1000,($D39+$E39))=$D39,MOD(AC$7-(Setup!$B$6+$F39)+($D39+$E39)*1000,($D39+$E39))=($D39+$E39)-1)),"T","R"))))</f>
      </c>
      <c r="AD39" s="24">
        <f>IF($A39="","",IF(AND(Setup!$B$9="Mark as travel",OR(MOD(AD$7-(Setup!$B$6+$F39)+($D39+$E39)*1000,($D39+$E39))=0,MOD(AD$7-(Setup!$B$6+$F39)+($D39+$E39)*1000,($D39+$E39))=$D39-1)),"T",IF(MOD(AD$7-(Setup!$B$6+$F39)+($D39+$E39)*1000,($D39+$E39))&lt;$D39,IF(MOD(AD$7-(Setup!$B$6+$F39)+($D39+$E39)*1000,($D39+$E39))&lt;Setup!$B$11,"D","N"),IF(AND(Setup!$B$9="Take from R&amp;R",OR(MOD(AD$7-(Setup!$B$6+$F39)+($D39+$E39)*1000,($D39+$E39))=$D39,MOD(AD$7-(Setup!$B$6+$F39)+($D39+$E39)*1000,($D39+$E39))=($D39+$E39)-1)),"T","R"))))</f>
      </c>
      <c r="AE39" s="24">
        <f>IF($A39="","",IF(AND(Setup!$B$9="Mark as travel",OR(MOD(AE$7-(Setup!$B$6+$F39)+($D39+$E39)*1000,($D39+$E39))=0,MOD(AE$7-(Setup!$B$6+$F39)+($D39+$E39)*1000,($D39+$E39))=$D39-1)),"T",IF(MOD(AE$7-(Setup!$B$6+$F39)+($D39+$E39)*1000,($D39+$E39))&lt;$D39,IF(MOD(AE$7-(Setup!$B$6+$F39)+($D39+$E39)*1000,($D39+$E39))&lt;Setup!$B$11,"D","N"),IF(AND(Setup!$B$9="Take from R&amp;R",OR(MOD(AE$7-(Setup!$B$6+$F39)+($D39+$E39)*1000,($D39+$E39))=$D39,MOD(AE$7-(Setup!$B$6+$F39)+($D39+$E39)*1000,($D39+$E39))=($D39+$E39)-1)),"T","R"))))</f>
      </c>
      <c r="AF39" s="24">
        <f>IF($A39="","",IF(AND(Setup!$B$9="Mark as travel",OR(MOD(AF$7-(Setup!$B$6+$F39)+($D39+$E39)*1000,($D39+$E39))=0,MOD(AF$7-(Setup!$B$6+$F39)+($D39+$E39)*1000,($D39+$E39))=$D39-1)),"T",IF(MOD(AF$7-(Setup!$B$6+$F39)+($D39+$E39)*1000,($D39+$E39))&lt;$D39,IF(MOD(AF$7-(Setup!$B$6+$F39)+($D39+$E39)*1000,($D39+$E39))&lt;Setup!$B$11,"D","N"),IF(AND(Setup!$B$9="Take from R&amp;R",OR(MOD(AF$7-(Setup!$B$6+$F39)+($D39+$E39)*1000,($D39+$E39))=$D39,MOD(AF$7-(Setup!$B$6+$F39)+($D39+$E39)*1000,($D39+$E39))=($D39+$E39)-1)),"T","R"))))</f>
      </c>
      <c r="AG39" s="24">
        <f>IF($A39="","",IF(AND(Setup!$B$9="Mark as travel",OR(MOD(AG$7-(Setup!$B$6+$F39)+($D39+$E39)*1000,($D39+$E39))=0,MOD(AG$7-(Setup!$B$6+$F39)+($D39+$E39)*1000,($D39+$E39))=$D39-1)),"T",IF(MOD(AG$7-(Setup!$B$6+$F39)+($D39+$E39)*1000,($D39+$E39))&lt;$D39,IF(MOD(AG$7-(Setup!$B$6+$F39)+($D39+$E39)*1000,($D39+$E39))&lt;Setup!$B$11,"D","N"),IF(AND(Setup!$B$9="Take from R&amp;R",OR(MOD(AG$7-(Setup!$B$6+$F39)+($D39+$E39)*1000,($D39+$E39))=$D39,MOD(AG$7-(Setup!$B$6+$F39)+($D39+$E39)*1000,($D39+$E39))=($D39+$E39)-1)),"T","R"))))</f>
      </c>
      <c r="AH39" s="24">
        <f>IF($A39="","",IF(AND(Setup!$B$9="Mark as travel",OR(MOD(AH$7-(Setup!$B$6+$F39)+($D39+$E39)*1000,($D39+$E39))=0,MOD(AH$7-(Setup!$B$6+$F39)+($D39+$E39)*1000,($D39+$E39))=$D39-1)),"T",IF(MOD(AH$7-(Setup!$B$6+$F39)+($D39+$E39)*1000,($D39+$E39))&lt;$D39,IF(MOD(AH$7-(Setup!$B$6+$F39)+($D39+$E39)*1000,($D39+$E39))&lt;Setup!$B$11,"D","N"),IF(AND(Setup!$B$9="Take from R&amp;R",OR(MOD(AH$7-(Setup!$B$6+$F39)+($D39+$E39)*1000,($D39+$E39))=$D39,MOD(AH$7-(Setup!$B$6+$F39)+($D39+$E39)*1000,($D39+$E39))=($D39+$E39)-1)),"T","R"))))</f>
      </c>
      <c r="AI39" s="24">
        <f>IF($A39="","",IF(AND(Setup!$B$9="Mark as travel",OR(MOD(AI$7-(Setup!$B$6+$F39)+($D39+$E39)*1000,($D39+$E39))=0,MOD(AI$7-(Setup!$B$6+$F39)+($D39+$E39)*1000,($D39+$E39))=$D39-1)),"T",IF(MOD(AI$7-(Setup!$B$6+$F39)+($D39+$E39)*1000,($D39+$E39))&lt;$D39,IF(MOD(AI$7-(Setup!$B$6+$F39)+($D39+$E39)*1000,($D39+$E39))&lt;Setup!$B$11,"D","N"),IF(AND(Setup!$B$9="Take from R&amp;R",OR(MOD(AI$7-(Setup!$B$6+$F39)+($D39+$E39)*1000,($D39+$E39))=$D39,MOD(AI$7-(Setup!$B$6+$F39)+($D39+$E39)*1000,($D39+$E39))=($D39+$E39)-1)),"T","R"))))</f>
      </c>
      <c r="AJ39" s="24">
        <f>IF($A39="","",IF(AND(Setup!$B$9="Mark as travel",OR(MOD(AJ$7-(Setup!$B$6+$F39)+($D39+$E39)*1000,($D39+$E39))=0,MOD(AJ$7-(Setup!$B$6+$F39)+($D39+$E39)*1000,($D39+$E39))=$D39-1)),"T",IF(MOD(AJ$7-(Setup!$B$6+$F39)+($D39+$E39)*1000,($D39+$E39))&lt;$D39,IF(MOD(AJ$7-(Setup!$B$6+$F39)+($D39+$E39)*1000,($D39+$E39))&lt;Setup!$B$11,"D","N"),IF(AND(Setup!$B$9="Take from R&amp;R",OR(MOD(AJ$7-(Setup!$B$6+$F39)+($D39+$E39)*1000,($D39+$E39))=$D39,MOD(AJ$7-(Setup!$B$6+$F39)+($D39+$E39)*1000,($D39+$E39))=($D39+$E39)-1)),"T","R"))))</f>
      </c>
      <c r="AK39" s="24">
        <f>IF($A39="","",IF(AND(Setup!$B$9="Mark as travel",OR(MOD(AK$7-(Setup!$B$6+$F39)+($D39+$E39)*1000,($D39+$E39))=0,MOD(AK$7-(Setup!$B$6+$F39)+($D39+$E39)*1000,($D39+$E39))=$D39-1)),"T",IF(MOD(AK$7-(Setup!$B$6+$F39)+($D39+$E39)*1000,($D39+$E39))&lt;$D39,IF(MOD(AK$7-(Setup!$B$6+$F39)+($D39+$E39)*1000,($D39+$E39))&lt;Setup!$B$11,"D","N"),IF(AND(Setup!$B$9="Take from R&amp;R",OR(MOD(AK$7-(Setup!$B$6+$F39)+($D39+$E39)*1000,($D39+$E39))=$D39,MOD(AK$7-(Setup!$B$6+$F39)+($D39+$E39)*1000,($D39+$E39))=($D39+$E39)-1)),"T","R"))))</f>
      </c>
      <c r="AL39" s="24">
        <f>IF($A39="","",IF(AND(Setup!$B$9="Mark as travel",OR(MOD(AL$7-(Setup!$B$6+$F39)+($D39+$E39)*1000,($D39+$E39))=0,MOD(AL$7-(Setup!$B$6+$F39)+($D39+$E39)*1000,($D39+$E39))=$D39-1)),"T",IF(MOD(AL$7-(Setup!$B$6+$F39)+($D39+$E39)*1000,($D39+$E39))&lt;$D39,IF(MOD(AL$7-(Setup!$B$6+$F39)+($D39+$E39)*1000,($D39+$E39))&lt;Setup!$B$11,"D","N"),IF(AND(Setup!$B$9="Take from R&amp;R",OR(MOD(AL$7-(Setup!$B$6+$F39)+($D39+$E39)*1000,($D39+$E39))=$D39,MOD(AL$7-(Setup!$B$6+$F39)+($D39+$E39)*1000,($D39+$E39))=($D39+$E39)-1)),"T","R"))))</f>
      </c>
      <c r="AM39" s="24">
        <f>IF($A39="","",IF(AND(Setup!$B$9="Mark as travel",OR(MOD(AM$7-(Setup!$B$6+$F39)+($D39+$E39)*1000,($D39+$E39))=0,MOD(AM$7-(Setup!$B$6+$F39)+($D39+$E39)*1000,($D39+$E39))=$D39-1)),"T",IF(MOD(AM$7-(Setup!$B$6+$F39)+($D39+$E39)*1000,($D39+$E39))&lt;$D39,IF(MOD(AM$7-(Setup!$B$6+$F39)+($D39+$E39)*1000,($D39+$E39))&lt;Setup!$B$11,"D","N"),IF(AND(Setup!$B$9="Take from R&amp;R",OR(MOD(AM$7-(Setup!$B$6+$F39)+($D39+$E39)*1000,($D39+$E39))=$D39,MOD(AM$7-(Setup!$B$6+$F39)+($D39+$E39)*1000,($D39+$E39))=($D39+$E39)-1)),"T","R"))))</f>
      </c>
      <c r="AN39" s="24">
        <f>IF($A39="","",IF(AND(Setup!$B$9="Mark as travel",OR(MOD(AN$7-(Setup!$B$6+$F39)+($D39+$E39)*1000,($D39+$E39))=0,MOD(AN$7-(Setup!$B$6+$F39)+($D39+$E39)*1000,($D39+$E39))=$D39-1)),"T",IF(MOD(AN$7-(Setup!$B$6+$F39)+($D39+$E39)*1000,($D39+$E39))&lt;$D39,IF(MOD(AN$7-(Setup!$B$6+$F39)+($D39+$E39)*1000,($D39+$E39))&lt;Setup!$B$11,"D","N"),IF(AND(Setup!$B$9="Take from R&amp;R",OR(MOD(AN$7-(Setup!$B$6+$F39)+($D39+$E39)*1000,($D39+$E39))=$D39,MOD(AN$7-(Setup!$B$6+$F39)+($D39+$E39)*1000,($D39+$E39))=($D39+$E39)-1)),"T","R"))))</f>
      </c>
      <c r="AO39" s="24">
        <f>IF($A39="","",IF(AND(Setup!$B$9="Mark as travel",OR(MOD(AO$7-(Setup!$B$6+$F39)+($D39+$E39)*1000,($D39+$E39))=0,MOD(AO$7-(Setup!$B$6+$F39)+($D39+$E39)*1000,($D39+$E39))=$D39-1)),"T",IF(MOD(AO$7-(Setup!$B$6+$F39)+($D39+$E39)*1000,($D39+$E39))&lt;$D39,IF(MOD(AO$7-(Setup!$B$6+$F39)+($D39+$E39)*1000,($D39+$E39))&lt;Setup!$B$11,"D","N"),IF(AND(Setup!$B$9="Take from R&amp;R",OR(MOD(AO$7-(Setup!$B$6+$F39)+($D39+$E39)*1000,($D39+$E39))=$D39,MOD(AO$7-(Setup!$B$6+$F39)+($D39+$E39)*1000,($D39+$E39))=($D39+$E39)-1)),"T","R"))))</f>
      </c>
      <c r="AP39" s="24">
        <f>IF($A39="","",IF(AND(Setup!$B$9="Mark as travel",OR(MOD(AP$7-(Setup!$B$6+$F39)+($D39+$E39)*1000,($D39+$E39))=0,MOD(AP$7-(Setup!$B$6+$F39)+($D39+$E39)*1000,($D39+$E39))=$D39-1)),"T",IF(MOD(AP$7-(Setup!$B$6+$F39)+($D39+$E39)*1000,($D39+$E39))&lt;$D39,IF(MOD(AP$7-(Setup!$B$6+$F39)+($D39+$E39)*1000,($D39+$E39))&lt;Setup!$B$11,"D","N"),IF(AND(Setup!$B$9="Take from R&amp;R",OR(MOD(AP$7-(Setup!$B$6+$F39)+($D39+$E39)*1000,($D39+$E39))=$D39,MOD(AP$7-(Setup!$B$6+$F39)+($D39+$E39)*1000,($D39+$E39))=($D39+$E39)-1)),"T","R"))))</f>
      </c>
      <c r="AQ39" s="24">
        <f>IF($A39="","",IF(AND(Setup!$B$9="Mark as travel",OR(MOD(AQ$7-(Setup!$B$6+$F39)+($D39+$E39)*1000,($D39+$E39))=0,MOD(AQ$7-(Setup!$B$6+$F39)+($D39+$E39)*1000,($D39+$E39))=$D39-1)),"T",IF(MOD(AQ$7-(Setup!$B$6+$F39)+($D39+$E39)*1000,($D39+$E39))&lt;$D39,IF(MOD(AQ$7-(Setup!$B$6+$F39)+($D39+$E39)*1000,($D39+$E39))&lt;Setup!$B$11,"D","N"),IF(AND(Setup!$B$9="Take from R&amp;R",OR(MOD(AQ$7-(Setup!$B$6+$F39)+($D39+$E39)*1000,($D39+$E39))=$D39,MOD(AQ$7-(Setup!$B$6+$F39)+($D39+$E39)*1000,($D39+$E39))=($D39+$E39)-1)),"T","R"))))</f>
      </c>
      <c r="AR39" s="24">
        <f>IF($A39="","",IF(AND(Setup!$B$9="Mark as travel",OR(MOD(AR$7-(Setup!$B$6+$F39)+($D39+$E39)*1000,($D39+$E39))=0,MOD(AR$7-(Setup!$B$6+$F39)+($D39+$E39)*1000,($D39+$E39))=$D39-1)),"T",IF(MOD(AR$7-(Setup!$B$6+$F39)+($D39+$E39)*1000,($D39+$E39))&lt;$D39,IF(MOD(AR$7-(Setup!$B$6+$F39)+($D39+$E39)*1000,($D39+$E39))&lt;Setup!$B$11,"D","N"),IF(AND(Setup!$B$9="Take from R&amp;R",OR(MOD(AR$7-(Setup!$B$6+$F39)+($D39+$E39)*1000,($D39+$E39))=$D39,MOD(AR$7-(Setup!$B$6+$F39)+($D39+$E39)*1000,($D39+$E39))=($D39+$E39)-1)),"T","R"))))</f>
      </c>
      <c r="AS39" s="24">
        <f>IF($A39="","",IF(AND(Setup!$B$9="Mark as travel",OR(MOD(AS$7-(Setup!$B$6+$F39)+($D39+$E39)*1000,($D39+$E39))=0,MOD(AS$7-(Setup!$B$6+$F39)+($D39+$E39)*1000,($D39+$E39))=$D39-1)),"T",IF(MOD(AS$7-(Setup!$B$6+$F39)+($D39+$E39)*1000,($D39+$E39))&lt;$D39,IF(MOD(AS$7-(Setup!$B$6+$F39)+($D39+$E39)*1000,($D39+$E39))&lt;Setup!$B$11,"D","N"),IF(AND(Setup!$B$9="Take from R&amp;R",OR(MOD(AS$7-(Setup!$B$6+$F39)+($D39+$E39)*1000,($D39+$E39))=$D39,MOD(AS$7-(Setup!$B$6+$F39)+($D39+$E39)*1000,($D39+$E39))=($D39+$E39)-1)),"T","R"))))</f>
      </c>
      <c r="AT39" s="24">
        <f>IF($A39="","",IF(AND(Setup!$B$9="Mark as travel",OR(MOD(AT$7-(Setup!$B$6+$F39)+($D39+$E39)*1000,($D39+$E39))=0,MOD(AT$7-(Setup!$B$6+$F39)+($D39+$E39)*1000,($D39+$E39))=$D39-1)),"T",IF(MOD(AT$7-(Setup!$B$6+$F39)+($D39+$E39)*1000,($D39+$E39))&lt;$D39,IF(MOD(AT$7-(Setup!$B$6+$F39)+($D39+$E39)*1000,($D39+$E39))&lt;Setup!$B$11,"D","N"),IF(AND(Setup!$B$9="Take from R&amp;R",OR(MOD(AT$7-(Setup!$B$6+$F39)+($D39+$E39)*1000,($D39+$E39))=$D39,MOD(AT$7-(Setup!$B$6+$F39)+($D39+$E39)*1000,($D39+$E39))=($D39+$E39)-1)),"T","R"))))</f>
      </c>
      <c r="AU39" s="24">
        <f>IF($A39="","",IF(AND(Setup!$B$9="Mark as travel",OR(MOD(AU$7-(Setup!$B$6+$F39)+($D39+$E39)*1000,($D39+$E39))=0,MOD(AU$7-(Setup!$B$6+$F39)+($D39+$E39)*1000,($D39+$E39))=$D39-1)),"T",IF(MOD(AU$7-(Setup!$B$6+$F39)+($D39+$E39)*1000,($D39+$E39))&lt;$D39,IF(MOD(AU$7-(Setup!$B$6+$F39)+($D39+$E39)*1000,($D39+$E39))&lt;Setup!$B$11,"D","N"),IF(AND(Setup!$B$9="Take from R&amp;R",OR(MOD(AU$7-(Setup!$B$6+$F39)+($D39+$E39)*1000,($D39+$E39))=$D39,MOD(AU$7-(Setup!$B$6+$F39)+($D39+$E39)*1000,($D39+$E39))=($D39+$E39)-1)),"T","R"))))</f>
      </c>
      <c r="AV39" s="24">
        <f>IF($A39="","",IF(AND(Setup!$B$9="Mark as travel",OR(MOD(AV$7-(Setup!$B$6+$F39)+($D39+$E39)*1000,($D39+$E39))=0,MOD(AV$7-(Setup!$B$6+$F39)+($D39+$E39)*1000,($D39+$E39))=$D39-1)),"T",IF(MOD(AV$7-(Setup!$B$6+$F39)+($D39+$E39)*1000,($D39+$E39))&lt;$D39,IF(MOD(AV$7-(Setup!$B$6+$F39)+($D39+$E39)*1000,($D39+$E39))&lt;Setup!$B$11,"D","N"),IF(AND(Setup!$B$9="Take from R&amp;R",OR(MOD(AV$7-(Setup!$B$6+$F39)+($D39+$E39)*1000,($D39+$E39))=$D39,MOD(AV$7-(Setup!$B$6+$F39)+($D39+$E39)*1000,($D39+$E39))=($D39+$E39)-1)),"T","R"))))</f>
      </c>
      <c r="AW39" s="24">
        <f>IF($A39="","",IF(AND(Setup!$B$9="Mark as travel",OR(MOD(AW$7-(Setup!$B$6+$F39)+($D39+$E39)*1000,($D39+$E39))=0,MOD(AW$7-(Setup!$B$6+$F39)+($D39+$E39)*1000,($D39+$E39))=$D39-1)),"T",IF(MOD(AW$7-(Setup!$B$6+$F39)+($D39+$E39)*1000,($D39+$E39))&lt;$D39,IF(MOD(AW$7-(Setup!$B$6+$F39)+($D39+$E39)*1000,($D39+$E39))&lt;Setup!$B$11,"D","N"),IF(AND(Setup!$B$9="Take from R&amp;R",OR(MOD(AW$7-(Setup!$B$6+$F39)+($D39+$E39)*1000,($D39+$E39))=$D39,MOD(AW$7-(Setup!$B$6+$F39)+($D39+$E39)*1000,($D39+$E39))=($D39+$E39)-1)),"T","R"))))</f>
      </c>
      <c r="AX39" s="24">
        <f>IF($A39="","",IF(AND(Setup!$B$9="Mark as travel",OR(MOD(AX$7-(Setup!$B$6+$F39)+($D39+$E39)*1000,($D39+$E39))=0,MOD(AX$7-(Setup!$B$6+$F39)+($D39+$E39)*1000,($D39+$E39))=$D39-1)),"T",IF(MOD(AX$7-(Setup!$B$6+$F39)+($D39+$E39)*1000,($D39+$E39))&lt;$D39,IF(MOD(AX$7-(Setup!$B$6+$F39)+($D39+$E39)*1000,($D39+$E39))&lt;Setup!$B$11,"D","N"),IF(AND(Setup!$B$9="Take from R&amp;R",OR(MOD(AX$7-(Setup!$B$6+$F39)+($D39+$E39)*1000,($D39+$E39))=$D39,MOD(AX$7-(Setup!$B$6+$F39)+($D39+$E39)*1000,($D39+$E39))=($D39+$E39)-1)),"T","R"))))</f>
      </c>
      <c r="AY39" s="24">
        <f>IF($A39="","",IF(AND(Setup!$B$9="Mark as travel",OR(MOD(AY$7-(Setup!$B$6+$F39)+($D39+$E39)*1000,($D39+$E39))=0,MOD(AY$7-(Setup!$B$6+$F39)+($D39+$E39)*1000,($D39+$E39))=$D39-1)),"T",IF(MOD(AY$7-(Setup!$B$6+$F39)+($D39+$E39)*1000,($D39+$E39))&lt;$D39,IF(MOD(AY$7-(Setup!$B$6+$F39)+($D39+$E39)*1000,($D39+$E39))&lt;Setup!$B$11,"D","N"),IF(AND(Setup!$B$9="Take from R&amp;R",OR(MOD(AY$7-(Setup!$B$6+$F39)+($D39+$E39)*1000,($D39+$E39))=$D39,MOD(AY$7-(Setup!$B$6+$F39)+($D39+$E39)*1000,($D39+$E39))=($D39+$E39)-1)),"T","R"))))</f>
      </c>
      <c r="AZ39" s="24">
        <f>IF($A39="","",IF(AND(Setup!$B$9="Mark as travel",OR(MOD(AZ$7-(Setup!$B$6+$F39)+($D39+$E39)*1000,($D39+$E39))=0,MOD(AZ$7-(Setup!$B$6+$F39)+($D39+$E39)*1000,($D39+$E39))=$D39-1)),"T",IF(MOD(AZ$7-(Setup!$B$6+$F39)+($D39+$E39)*1000,($D39+$E39))&lt;$D39,IF(MOD(AZ$7-(Setup!$B$6+$F39)+($D39+$E39)*1000,($D39+$E39))&lt;Setup!$B$11,"D","N"),IF(AND(Setup!$B$9="Take from R&amp;R",OR(MOD(AZ$7-(Setup!$B$6+$F39)+($D39+$E39)*1000,($D39+$E39))=$D39,MOD(AZ$7-(Setup!$B$6+$F39)+($D39+$E39)*1000,($D39+$E39))=($D39+$E39)-1)),"T","R"))))</f>
      </c>
      <c r="BA39" s="24">
        <f>IF($A39="","",IF(AND(Setup!$B$9="Mark as travel",OR(MOD(BA$7-(Setup!$B$6+$F39)+($D39+$E39)*1000,($D39+$E39))=0,MOD(BA$7-(Setup!$B$6+$F39)+($D39+$E39)*1000,($D39+$E39))=$D39-1)),"T",IF(MOD(BA$7-(Setup!$B$6+$F39)+($D39+$E39)*1000,($D39+$E39))&lt;$D39,IF(MOD(BA$7-(Setup!$B$6+$F39)+($D39+$E39)*1000,($D39+$E39))&lt;Setup!$B$11,"D","N"),IF(AND(Setup!$B$9="Take from R&amp;R",OR(MOD(BA$7-(Setup!$B$6+$F39)+($D39+$E39)*1000,($D39+$E39))=$D39,MOD(BA$7-(Setup!$B$6+$F39)+($D39+$E39)*1000,($D39+$E39))=($D39+$E39)-1)),"T","R"))))</f>
      </c>
      <c r="BB39" s="24">
        <f>IF($A39="","",IF(AND(Setup!$B$9="Mark as travel",OR(MOD(BB$7-(Setup!$B$6+$F39)+($D39+$E39)*1000,($D39+$E39))=0,MOD(BB$7-(Setup!$B$6+$F39)+($D39+$E39)*1000,($D39+$E39))=$D39-1)),"T",IF(MOD(BB$7-(Setup!$B$6+$F39)+($D39+$E39)*1000,($D39+$E39))&lt;$D39,IF(MOD(BB$7-(Setup!$B$6+$F39)+($D39+$E39)*1000,($D39+$E39))&lt;Setup!$B$11,"D","N"),IF(AND(Setup!$B$9="Take from R&amp;R",OR(MOD(BB$7-(Setup!$B$6+$F39)+($D39+$E39)*1000,($D39+$E39))=$D39,MOD(BB$7-(Setup!$B$6+$F39)+($D39+$E39)*1000,($D39+$E39))=($D39+$E39)-1)),"T","R"))))</f>
      </c>
      <c r="BC39" s="24">
        <f>IF($A39="","",IF(AND(Setup!$B$9="Mark as travel",OR(MOD(BC$7-(Setup!$B$6+$F39)+($D39+$E39)*1000,($D39+$E39))=0,MOD(BC$7-(Setup!$B$6+$F39)+($D39+$E39)*1000,($D39+$E39))=$D39-1)),"T",IF(MOD(BC$7-(Setup!$B$6+$F39)+($D39+$E39)*1000,($D39+$E39))&lt;$D39,IF(MOD(BC$7-(Setup!$B$6+$F39)+($D39+$E39)*1000,($D39+$E39))&lt;Setup!$B$11,"D","N"),IF(AND(Setup!$B$9="Take from R&amp;R",OR(MOD(BC$7-(Setup!$B$6+$F39)+($D39+$E39)*1000,($D39+$E39))=$D39,MOD(BC$7-(Setup!$B$6+$F39)+($D39+$E39)*1000,($D39+$E39))=($D39+$E39)-1)),"T","R"))))</f>
      </c>
      <c r="BD39" s="24">
        <f>IF($A39="","",IF(AND(Setup!$B$9="Mark as travel",OR(MOD(BD$7-(Setup!$B$6+$F39)+($D39+$E39)*1000,($D39+$E39))=0,MOD(BD$7-(Setup!$B$6+$F39)+($D39+$E39)*1000,($D39+$E39))=$D39-1)),"T",IF(MOD(BD$7-(Setup!$B$6+$F39)+($D39+$E39)*1000,($D39+$E39))&lt;$D39,IF(MOD(BD$7-(Setup!$B$6+$F39)+($D39+$E39)*1000,($D39+$E39))&lt;Setup!$B$11,"D","N"),IF(AND(Setup!$B$9="Take from R&amp;R",OR(MOD(BD$7-(Setup!$B$6+$F39)+($D39+$E39)*1000,($D39+$E39))=$D39,MOD(BD$7-(Setup!$B$6+$F39)+($D39+$E39)*1000,($D39+$E39))=($D39+$E39)-1)),"T","R"))))</f>
      </c>
      <c r="BE39" s="24">
        <f>IF($A39="","",IF(AND(Setup!$B$9="Mark as travel",OR(MOD(BE$7-(Setup!$B$6+$F39)+($D39+$E39)*1000,($D39+$E39))=0,MOD(BE$7-(Setup!$B$6+$F39)+($D39+$E39)*1000,($D39+$E39))=$D39-1)),"T",IF(MOD(BE$7-(Setup!$B$6+$F39)+($D39+$E39)*1000,($D39+$E39))&lt;$D39,IF(MOD(BE$7-(Setup!$B$6+$F39)+($D39+$E39)*1000,($D39+$E39))&lt;Setup!$B$11,"D","N"),IF(AND(Setup!$B$9="Take from R&amp;R",OR(MOD(BE$7-(Setup!$B$6+$F39)+($D39+$E39)*1000,($D39+$E39))=$D39,MOD(BE$7-(Setup!$B$6+$F39)+($D39+$E39)*1000,($D39+$E39))=($D39+$E39)-1)),"T","R"))))</f>
      </c>
      <c r="BF39" s="24">
        <f>IF($A39="","",IF(AND(Setup!$B$9="Mark as travel",OR(MOD(BF$7-(Setup!$B$6+$F39)+($D39+$E39)*1000,($D39+$E39))=0,MOD(BF$7-(Setup!$B$6+$F39)+($D39+$E39)*1000,($D39+$E39))=$D39-1)),"T",IF(MOD(BF$7-(Setup!$B$6+$F39)+($D39+$E39)*1000,($D39+$E39))&lt;$D39,IF(MOD(BF$7-(Setup!$B$6+$F39)+($D39+$E39)*1000,($D39+$E39))&lt;Setup!$B$11,"D","N"),IF(AND(Setup!$B$9="Take from R&amp;R",OR(MOD(BF$7-(Setup!$B$6+$F39)+($D39+$E39)*1000,($D39+$E39))=$D39,MOD(BF$7-(Setup!$B$6+$F39)+($D39+$E39)*1000,($D39+$E39))=($D39+$E39)-1)),"T","R"))))</f>
      </c>
      <c r="BG39" s="24">
        <f>IF($A39="","",IF(AND(Setup!$B$9="Mark as travel",OR(MOD(BG$7-(Setup!$B$6+$F39)+($D39+$E39)*1000,($D39+$E39))=0,MOD(BG$7-(Setup!$B$6+$F39)+($D39+$E39)*1000,($D39+$E39))=$D39-1)),"T",IF(MOD(BG$7-(Setup!$B$6+$F39)+($D39+$E39)*1000,($D39+$E39))&lt;$D39,IF(MOD(BG$7-(Setup!$B$6+$F39)+($D39+$E39)*1000,($D39+$E39))&lt;Setup!$B$11,"D","N"),IF(AND(Setup!$B$9="Take from R&amp;R",OR(MOD(BG$7-(Setup!$B$6+$F39)+($D39+$E39)*1000,($D39+$E39))=$D39,MOD(BG$7-(Setup!$B$6+$F39)+($D39+$E39)*1000,($D39+$E39))=($D39+$E39)-1)),"T","R"))))</f>
      </c>
      <c r="BH39" s="24">
        <f>IF($A39="","",IF(AND(Setup!$B$9="Mark as travel",OR(MOD(BH$7-(Setup!$B$6+$F39)+($D39+$E39)*1000,($D39+$E39))=0,MOD(BH$7-(Setup!$B$6+$F39)+($D39+$E39)*1000,($D39+$E39))=$D39-1)),"T",IF(MOD(BH$7-(Setup!$B$6+$F39)+($D39+$E39)*1000,($D39+$E39))&lt;$D39,IF(MOD(BH$7-(Setup!$B$6+$F39)+($D39+$E39)*1000,($D39+$E39))&lt;Setup!$B$11,"D","N"),IF(AND(Setup!$B$9="Take from R&amp;R",OR(MOD(BH$7-(Setup!$B$6+$F39)+($D39+$E39)*1000,($D39+$E39))=$D39,MOD(BH$7-(Setup!$B$6+$F39)+($D39+$E39)*1000,($D39+$E39))=($D39+$E39)-1)),"T","R"))))</f>
      </c>
      <c r="BI39" s="24">
        <f>IF($A39="","",IF(AND(Setup!$B$9="Mark as travel",OR(MOD(BI$7-(Setup!$B$6+$F39)+($D39+$E39)*1000,($D39+$E39))=0,MOD(BI$7-(Setup!$B$6+$F39)+($D39+$E39)*1000,($D39+$E39))=$D39-1)),"T",IF(MOD(BI$7-(Setup!$B$6+$F39)+($D39+$E39)*1000,($D39+$E39))&lt;$D39,IF(MOD(BI$7-(Setup!$B$6+$F39)+($D39+$E39)*1000,($D39+$E39))&lt;Setup!$B$11,"D","N"),IF(AND(Setup!$B$9="Take from R&amp;R",OR(MOD(BI$7-(Setup!$B$6+$F39)+($D39+$E39)*1000,($D39+$E39))=$D39,MOD(BI$7-(Setup!$B$6+$F39)+($D39+$E39)*1000,($D39+$E39))=($D39+$E39)-1)),"T","R"))))</f>
      </c>
      <c r="BJ39" s="24">
        <f>IF($A39="","",IF(AND(Setup!$B$9="Mark as travel",OR(MOD(BJ$7-(Setup!$B$6+$F39)+($D39+$E39)*1000,($D39+$E39))=0,MOD(BJ$7-(Setup!$B$6+$F39)+($D39+$E39)*1000,($D39+$E39))=$D39-1)),"T",IF(MOD(BJ$7-(Setup!$B$6+$F39)+($D39+$E39)*1000,($D39+$E39))&lt;$D39,IF(MOD(BJ$7-(Setup!$B$6+$F39)+($D39+$E39)*1000,($D39+$E39))&lt;Setup!$B$11,"D","N"),IF(AND(Setup!$B$9="Take from R&amp;R",OR(MOD(BJ$7-(Setup!$B$6+$F39)+($D39+$E39)*1000,($D39+$E39))=$D39,MOD(BJ$7-(Setup!$B$6+$F39)+($D39+$E39)*1000,($D39+$E39))=($D39+$E39)-1)),"T","R"))))</f>
      </c>
    </row>
    <row r="40" spans="1:62" x14ac:dyDescent="0.25">
      <c r="A40" s="31"/>
      <c r="B40" s="31"/>
      <c r="C40" s="31"/>
      <c r="D40" s="14">
        <f>IF($A40="","",IF(OR($C40="",$C40="Same as Setup"),Setup!$B$15,INDEX(Setup!$B$21:$B$29,MATCH($C40,Setup!$A$21:$A$29,0))))</f>
      </c>
      <c r="E40" s="14">
        <f>IF($A40="","",IF(OR($C40="",$C40="Same as Setup"),Setup!$B$16,INDEX(Setup!$C$21:$C$29,MATCH($C40,Setup!$A$21:$A$29,0))))</f>
      </c>
      <c r="F40" s="5"/>
      <c r="G40" s="24">
        <f>IF($A40="","",IF(AND(Setup!$B$9="Mark as travel",OR(MOD(G$7-(Setup!$B$6+$F40)+($D40+$E40)*1000,($D40+$E40))=0,MOD(G$7-(Setup!$B$6+$F40)+($D40+$E40)*1000,($D40+$E40))=$D40-1)),"T",IF(MOD(G$7-(Setup!$B$6+$F40)+($D40+$E40)*1000,($D40+$E40))&lt;$D40,IF(MOD(G$7-(Setup!$B$6+$F40)+($D40+$E40)*1000,($D40+$E40))&lt;Setup!$B$11,"D","N"),IF(AND(Setup!$B$9="Take from R&amp;R",OR(MOD(G$7-(Setup!$B$6+$F40)+($D40+$E40)*1000,($D40+$E40))=$D40,MOD(G$7-(Setup!$B$6+$F40)+($D40+$E40)*1000,($D40+$E40))=($D40+$E40)-1)),"T","R"))))</f>
      </c>
      <c r="H40" s="24">
        <f>IF($A40="","",IF(AND(Setup!$B$9="Mark as travel",OR(MOD(H$7-(Setup!$B$6+$F40)+($D40+$E40)*1000,($D40+$E40))=0,MOD(H$7-(Setup!$B$6+$F40)+($D40+$E40)*1000,($D40+$E40))=$D40-1)),"T",IF(MOD(H$7-(Setup!$B$6+$F40)+($D40+$E40)*1000,($D40+$E40))&lt;$D40,IF(MOD(H$7-(Setup!$B$6+$F40)+($D40+$E40)*1000,($D40+$E40))&lt;Setup!$B$11,"D","N"),IF(AND(Setup!$B$9="Take from R&amp;R",OR(MOD(H$7-(Setup!$B$6+$F40)+($D40+$E40)*1000,($D40+$E40))=$D40,MOD(H$7-(Setup!$B$6+$F40)+($D40+$E40)*1000,($D40+$E40))=($D40+$E40)-1)),"T","R"))))</f>
      </c>
      <c r="I40" s="24">
        <f>IF($A40="","",IF(AND(Setup!$B$9="Mark as travel",OR(MOD(I$7-(Setup!$B$6+$F40)+($D40+$E40)*1000,($D40+$E40))=0,MOD(I$7-(Setup!$B$6+$F40)+($D40+$E40)*1000,($D40+$E40))=$D40-1)),"T",IF(MOD(I$7-(Setup!$B$6+$F40)+($D40+$E40)*1000,($D40+$E40))&lt;$D40,IF(MOD(I$7-(Setup!$B$6+$F40)+($D40+$E40)*1000,($D40+$E40))&lt;Setup!$B$11,"D","N"),IF(AND(Setup!$B$9="Take from R&amp;R",OR(MOD(I$7-(Setup!$B$6+$F40)+($D40+$E40)*1000,($D40+$E40))=$D40,MOD(I$7-(Setup!$B$6+$F40)+($D40+$E40)*1000,($D40+$E40))=($D40+$E40)-1)),"T","R"))))</f>
      </c>
      <c r="J40" s="24">
        <f>IF($A40="","",IF(AND(Setup!$B$9="Mark as travel",OR(MOD(J$7-(Setup!$B$6+$F40)+($D40+$E40)*1000,($D40+$E40))=0,MOD(J$7-(Setup!$B$6+$F40)+($D40+$E40)*1000,($D40+$E40))=$D40-1)),"T",IF(MOD(J$7-(Setup!$B$6+$F40)+($D40+$E40)*1000,($D40+$E40))&lt;$D40,IF(MOD(J$7-(Setup!$B$6+$F40)+($D40+$E40)*1000,($D40+$E40))&lt;Setup!$B$11,"D","N"),IF(AND(Setup!$B$9="Take from R&amp;R",OR(MOD(J$7-(Setup!$B$6+$F40)+($D40+$E40)*1000,($D40+$E40))=$D40,MOD(J$7-(Setup!$B$6+$F40)+($D40+$E40)*1000,($D40+$E40))=($D40+$E40)-1)),"T","R"))))</f>
      </c>
      <c r="K40" s="24">
        <f>IF($A40="","",IF(AND(Setup!$B$9="Mark as travel",OR(MOD(K$7-(Setup!$B$6+$F40)+($D40+$E40)*1000,($D40+$E40))=0,MOD(K$7-(Setup!$B$6+$F40)+($D40+$E40)*1000,($D40+$E40))=$D40-1)),"T",IF(MOD(K$7-(Setup!$B$6+$F40)+($D40+$E40)*1000,($D40+$E40))&lt;$D40,IF(MOD(K$7-(Setup!$B$6+$F40)+($D40+$E40)*1000,($D40+$E40))&lt;Setup!$B$11,"D","N"),IF(AND(Setup!$B$9="Take from R&amp;R",OR(MOD(K$7-(Setup!$B$6+$F40)+($D40+$E40)*1000,($D40+$E40))=$D40,MOD(K$7-(Setup!$B$6+$F40)+($D40+$E40)*1000,($D40+$E40))=($D40+$E40)-1)),"T","R"))))</f>
      </c>
      <c r="L40" s="24">
        <f>IF($A40="","",IF(AND(Setup!$B$9="Mark as travel",OR(MOD(L$7-(Setup!$B$6+$F40)+($D40+$E40)*1000,($D40+$E40))=0,MOD(L$7-(Setup!$B$6+$F40)+($D40+$E40)*1000,($D40+$E40))=$D40-1)),"T",IF(MOD(L$7-(Setup!$B$6+$F40)+($D40+$E40)*1000,($D40+$E40))&lt;$D40,IF(MOD(L$7-(Setup!$B$6+$F40)+($D40+$E40)*1000,($D40+$E40))&lt;Setup!$B$11,"D","N"),IF(AND(Setup!$B$9="Take from R&amp;R",OR(MOD(L$7-(Setup!$B$6+$F40)+($D40+$E40)*1000,($D40+$E40))=$D40,MOD(L$7-(Setup!$B$6+$F40)+($D40+$E40)*1000,($D40+$E40))=($D40+$E40)-1)),"T","R"))))</f>
      </c>
      <c r="M40" s="24">
        <f>IF($A40="","",IF(AND(Setup!$B$9="Mark as travel",OR(MOD(M$7-(Setup!$B$6+$F40)+($D40+$E40)*1000,($D40+$E40))=0,MOD(M$7-(Setup!$B$6+$F40)+($D40+$E40)*1000,($D40+$E40))=$D40-1)),"T",IF(MOD(M$7-(Setup!$B$6+$F40)+($D40+$E40)*1000,($D40+$E40))&lt;$D40,IF(MOD(M$7-(Setup!$B$6+$F40)+($D40+$E40)*1000,($D40+$E40))&lt;Setup!$B$11,"D","N"),IF(AND(Setup!$B$9="Take from R&amp;R",OR(MOD(M$7-(Setup!$B$6+$F40)+($D40+$E40)*1000,($D40+$E40))=$D40,MOD(M$7-(Setup!$B$6+$F40)+($D40+$E40)*1000,($D40+$E40))=($D40+$E40)-1)),"T","R"))))</f>
      </c>
      <c r="N40" s="24">
        <f>IF($A40="","",IF(AND(Setup!$B$9="Mark as travel",OR(MOD(N$7-(Setup!$B$6+$F40)+($D40+$E40)*1000,($D40+$E40))=0,MOD(N$7-(Setup!$B$6+$F40)+($D40+$E40)*1000,($D40+$E40))=$D40-1)),"T",IF(MOD(N$7-(Setup!$B$6+$F40)+($D40+$E40)*1000,($D40+$E40))&lt;$D40,IF(MOD(N$7-(Setup!$B$6+$F40)+($D40+$E40)*1000,($D40+$E40))&lt;Setup!$B$11,"D","N"),IF(AND(Setup!$B$9="Take from R&amp;R",OR(MOD(N$7-(Setup!$B$6+$F40)+($D40+$E40)*1000,($D40+$E40))=$D40,MOD(N$7-(Setup!$B$6+$F40)+($D40+$E40)*1000,($D40+$E40))=($D40+$E40)-1)),"T","R"))))</f>
      </c>
      <c r="O40" s="24">
        <f>IF($A40="","",IF(AND(Setup!$B$9="Mark as travel",OR(MOD(O$7-(Setup!$B$6+$F40)+($D40+$E40)*1000,($D40+$E40))=0,MOD(O$7-(Setup!$B$6+$F40)+($D40+$E40)*1000,($D40+$E40))=$D40-1)),"T",IF(MOD(O$7-(Setup!$B$6+$F40)+($D40+$E40)*1000,($D40+$E40))&lt;$D40,IF(MOD(O$7-(Setup!$B$6+$F40)+($D40+$E40)*1000,($D40+$E40))&lt;Setup!$B$11,"D","N"),IF(AND(Setup!$B$9="Take from R&amp;R",OR(MOD(O$7-(Setup!$B$6+$F40)+($D40+$E40)*1000,($D40+$E40))=$D40,MOD(O$7-(Setup!$B$6+$F40)+($D40+$E40)*1000,($D40+$E40))=($D40+$E40)-1)),"T","R"))))</f>
      </c>
      <c r="P40" s="24">
        <f>IF($A40="","",IF(AND(Setup!$B$9="Mark as travel",OR(MOD(P$7-(Setup!$B$6+$F40)+($D40+$E40)*1000,($D40+$E40))=0,MOD(P$7-(Setup!$B$6+$F40)+($D40+$E40)*1000,($D40+$E40))=$D40-1)),"T",IF(MOD(P$7-(Setup!$B$6+$F40)+($D40+$E40)*1000,($D40+$E40))&lt;$D40,IF(MOD(P$7-(Setup!$B$6+$F40)+($D40+$E40)*1000,($D40+$E40))&lt;Setup!$B$11,"D","N"),IF(AND(Setup!$B$9="Take from R&amp;R",OR(MOD(P$7-(Setup!$B$6+$F40)+($D40+$E40)*1000,($D40+$E40))=$D40,MOD(P$7-(Setup!$B$6+$F40)+($D40+$E40)*1000,($D40+$E40))=($D40+$E40)-1)),"T","R"))))</f>
      </c>
      <c r="Q40" s="24">
        <f>IF($A40="","",IF(AND(Setup!$B$9="Mark as travel",OR(MOD(Q$7-(Setup!$B$6+$F40)+($D40+$E40)*1000,($D40+$E40))=0,MOD(Q$7-(Setup!$B$6+$F40)+($D40+$E40)*1000,($D40+$E40))=$D40-1)),"T",IF(MOD(Q$7-(Setup!$B$6+$F40)+($D40+$E40)*1000,($D40+$E40))&lt;$D40,IF(MOD(Q$7-(Setup!$B$6+$F40)+($D40+$E40)*1000,($D40+$E40))&lt;Setup!$B$11,"D","N"),IF(AND(Setup!$B$9="Take from R&amp;R",OR(MOD(Q$7-(Setup!$B$6+$F40)+($D40+$E40)*1000,($D40+$E40))=$D40,MOD(Q$7-(Setup!$B$6+$F40)+($D40+$E40)*1000,($D40+$E40))=($D40+$E40)-1)),"T","R"))))</f>
      </c>
      <c r="R40" s="24">
        <f>IF($A40="","",IF(AND(Setup!$B$9="Mark as travel",OR(MOD(R$7-(Setup!$B$6+$F40)+($D40+$E40)*1000,($D40+$E40))=0,MOD(R$7-(Setup!$B$6+$F40)+($D40+$E40)*1000,($D40+$E40))=$D40-1)),"T",IF(MOD(R$7-(Setup!$B$6+$F40)+($D40+$E40)*1000,($D40+$E40))&lt;$D40,IF(MOD(R$7-(Setup!$B$6+$F40)+($D40+$E40)*1000,($D40+$E40))&lt;Setup!$B$11,"D","N"),IF(AND(Setup!$B$9="Take from R&amp;R",OR(MOD(R$7-(Setup!$B$6+$F40)+($D40+$E40)*1000,($D40+$E40))=$D40,MOD(R$7-(Setup!$B$6+$F40)+($D40+$E40)*1000,($D40+$E40))=($D40+$E40)-1)),"T","R"))))</f>
      </c>
      <c r="S40" s="24">
        <f>IF($A40="","",IF(AND(Setup!$B$9="Mark as travel",OR(MOD(S$7-(Setup!$B$6+$F40)+($D40+$E40)*1000,($D40+$E40))=0,MOD(S$7-(Setup!$B$6+$F40)+($D40+$E40)*1000,($D40+$E40))=$D40-1)),"T",IF(MOD(S$7-(Setup!$B$6+$F40)+($D40+$E40)*1000,($D40+$E40))&lt;$D40,IF(MOD(S$7-(Setup!$B$6+$F40)+($D40+$E40)*1000,($D40+$E40))&lt;Setup!$B$11,"D","N"),IF(AND(Setup!$B$9="Take from R&amp;R",OR(MOD(S$7-(Setup!$B$6+$F40)+($D40+$E40)*1000,($D40+$E40))=$D40,MOD(S$7-(Setup!$B$6+$F40)+($D40+$E40)*1000,($D40+$E40))=($D40+$E40)-1)),"T","R"))))</f>
      </c>
      <c r="T40" s="24">
        <f>IF($A40="","",IF(AND(Setup!$B$9="Mark as travel",OR(MOD(T$7-(Setup!$B$6+$F40)+($D40+$E40)*1000,($D40+$E40))=0,MOD(T$7-(Setup!$B$6+$F40)+($D40+$E40)*1000,($D40+$E40))=$D40-1)),"T",IF(MOD(T$7-(Setup!$B$6+$F40)+($D40+$E40)*1000,($D40+$E40))&lt;$D40,IF(MOD(T$7-(Setup!$B$6+$F40)+($D40+$E40)*1000,($D40+$E40))&lt;Setup!$B$11,"D","N"),IF(AND(Setup!$B$9="Take from R&amp;R",OR(MOD(T$7-(Setup!$B$6+$F40)+($D40+$E40)*1000,($D40+$E40))=$D40,MOD(T$7-(Setup!$B$6+$F40)+($D40+$E40)*1000,($D40+$E40))=($D40+$E40)-1)),"T","R"))))</f>
      </c>
      <c r="U40" s="24">
        <f>IF($A40="","",IF(AND(Setup!$B$9="Mark as travel",OR(MOD(U$7-(Setup!$B$6+$F40)+($D40+$E40)*1000,($D40+$E40))=0,MOD(U$7-(Setup!$B$6+$F40)+($D40+$E40)*1000,($D40+$E40))=$D40-1)),"T",IF(MOD(U$7-(Setup!$B$6+$F40)+($D40+$E40)*1000,($D40+$E40))&lt;$D40,IF(MOD(U$7-(Setup!$B$6+$F40)+($D40+$E40)*1000,($D40+$E40))&lt;Setup!$B$11,"D","N"),IF(AND(Setup!$B$9="Take from R&amp;R",OR(MOD(U$7-(Setup!$B$6+$F40)+($D40+$E40)*1000,($D40+$E40))=$D40,MOD(U$7-(Setup!$B$6+$F40)+($D40+$E40)*1000,($D40+$E40))=($D40+$E40)-1)),"T","R"))))</f>
      </c>
      <c r="V40" s="24">
        <f>IF($A40="","",IF(AND(Setup!$B$9="Mark as travel",OR(MOD(V$7-(Setup!$B$6+$F40)+($D40+$E40)*1000,($D40+$E40))=0,MOD(V$7-(Setup!$B$6+$F40)+($D40+$E40)*1000,($D40+$E40))=$D40-1)),"T",IF(MOD(V$7-(Setup!$B$6+$F40)+($D40+$E40)*1000,($D40+$E40))&lt;$D40,IF(MOD(V$7-(Setup!$B$6+$F40)+($D40+$E40)*1000,($D40+$E40))&lt;Setup!$B$11,"D","N"),IF(AND(Setup!$B$9="Take from R&amp;R",OR(MOD(V$7-(Setup!$B$6+$F40)+($D40+$E40)*1000,($D40+$E40))=$D40,MOD(V$7-(Setup!$B$6+$F40)+($D40+$E40)*1000,($D40+$E40))=($D40+$E40)-1)),"T","R"))))</f>
      </c>
      <c r="W40" s="24">
        <f>IF($A40="","",IF(AND(Setup!$B$9="Mark as travel",OR(MOD(W$7-(Setup!$B$6+$F40)+($D40+$E40)*1000,($D40+$E40))=0,MOD(W$7-(Setup!$B$6+$F40)+($D40+$E40)*1000,($D40+$E40))=$D40-1)),"T",IF(MOD(W$7-(Setup!$B$6+$F40)+($D40+$E40)*1000,($D40+$E40))&lt;$D40,IF(MOD(W$7-(Setup!$B$6+$F40)+($D40+$E40)*1000,($D40+$E40))&lt;Setup!$B$11,"D","N"),IF(AND(Setup!$B$9="Take from R&amp;R",OR(MOD(W$7-(Setup!$B$6+$F40)+($D40+$E40)*1000,($D40+$E40))=$D40,MOD(W$7-(Setup!$B$6+$F40)+($D40+$E40)*1000,($D40+$E40))=($D40+$E40)-1)),"T","R"))))</f>
      </c>
      <c r="X40" s="24">
        <f>IF($A40="","",IF(AND(Setup!$B$9="Mark as travel",OR(MOD(X$7-(Setup!$B$6+$F40)+($D40+$E40)*1000,($D40+$E40))=0,MOD(X$7-(Setup!$B$6+$F40)+($D40+$E40)*1000,($D40+$E40))=$D40-1)),"T",IF(MOD(X$7-(Setup!$B$6+$F40)+($D40+$E40)*1000,($D40+$E40))&lt;$D40,IF(MOD(X$7-(Setup!$B$6+$F40)+($D40+$E40)*1000,($D40+$E40))&lt;Setup!$B$11,"D","N"),IF(AND(Setup!$B$9="Take from R&amp;R",OR(MOD(X$7-(Setup!$B$6+$F40)+($D40+$E40)*1000,($D40+$E40))=$D40,MOD(X$7-(Setup!$B$6+$F40)+($D40+$E40)*1000,($D40+$E40))=($D40+$E40)-1)),"T","R"))))</f>
      </c>
      <c r="Y40" s="24">
        <f>IF($A40="","",IF(AND(Setup!$B$9="Mark as travel",OR(MOD(Y$7-(Setup!$B$6+$F40)+($D40+$E40)*1000,($D40+$E40))=0,MOD(Y$7-(Setup!$B$6+$F40)+($D40+$E40)*1000,($D40+$E40))=$D40-1)),"T",IF(MOD(Y$7-(Setup!$B$6+$F40)+($D40+$E40)*1000,($D40+$E40))&lt;$D40,IF(MOD(Y$7-(Setup!$B$6+$F40)+($D40+$E40)*1000,($D40+$E40))&lt;Setup!$B$11,"D","N"),IF(AND(Setup!$B$9="Take from R&amp;R",OR(MOD(Y$7-(Setup!$B$6+$F40)+($D40+$E40)*1000,($D40+$E40))=$D40,MOD(Y$7-(Setup!$B$6+$F40)+($D40+$E40)*1000,($D40+$E40))=($D40+$E40)-1)),"T","R"))))</f>
      </c>
      <c r="Z40" s="24">
        <f>IF($A40="","",IF(AND(Setup!$B$9="Mark as travel",OR(MOD(Z$7-(Setup!$B$6+$F40)+($D40+$E40)*1000,($D40+$E40))=0,MOD(Z$7-(Setup!$B$6+$F40)+($D40+$E40)*1000,($D40+$E40))=$D40-1)),"T",IF(MOD(Z$7-(Setup!$B$6+$F40)+($D40+$E40)*1000,($D40+$E40))&lt;$D40,IF(MOD(Z$7-(Setup!$B$6+$F40)+($D40+$E40)*1000,($D40+$E40))&lt;Setup!$B$11,"D","N"),IF(AND(Setup!$B$9="Take from R&amp;R",OR(MOD(Z$7-(Setup!$B$6+$F40)+($D40+$E40)*1000,($D40+$E40))=$D40,MOD(Z$7-(Setup!$B$6+$F40)+($D40+$E40)*1000,($D40+$E40))=($D40+$E40)-1)),"T","R"))))</f>
      </c>
      <c r="AA40" s="24">
        <f>IF($A40="","",IF(AND(Setup!$B$9="Mark as travel",OR(MOD(AA$7-(Setup!$B$6+$F40)+($D40+$E40)*1000,($D40+$E40))=0,MOD(AA$7-(Setup!$B$6+$F40)+($D40+$E40)*1000,($D40+$E40))=$D40-1)),"T",IF(MOD(AA$7-(Setup!$B$6+$F40)+($D40+$E40)*1000,($D40+$E40))&lt;$D40,IF(MOD(AA$7-(Setup!$B$6+$F40)+($D40+$E40)*1000,($D40+$E40))&lt;Setup!$B$11,"D","N"),IF(AND(Setup!$B$9="Take from R&amp;R",OR(MOD(AA$7-(Setup!$B$6+$F40)+($D40+$E40)*1000,($D40+$E40))=$D40,MOD(AA$7-(Setup!$B$6+$F40)+($D40+$E40)*1000,($D40+$E40))=($D40+$E40)-1)),"T","R"))))</f>
      </c>
      <c r="AB40" s="24">
        <f>IF($A40="","",IF(AND(Setup!$B$9="Mark as travel",OR(MOD(AB$7-(Setup!$B$6+$F40)+($D40+$E40)*1000,($D40+$E40))=0,MOD(AB$7-(Setup!$B$6+$F40)+($D40+$E40)*1000,($D40+$E40))=$D40-1)),"T",IF(MOD(AB$7-(Setup!$B$6+$F40)+($D40+$E40)*1000,($D40+$E40))&lt;$D40,IF(MOD(AB$7-(Setup!$B$6+$F40)+($D40+$E40)*1000,($D40+$E40))&lt;Setup!$B$11,"D","N"),IF(AND(Setup!$B$9="Take from R&amp;R",OR(MOD(AB$7-(Setup!$B$6+$F40)+($D40+$E40)*1000,($D40+$E40))=$D40,MOD(AB$7-(Setup!$B$6+$F40)+($D40+$E40)*1000,($D40+$E40))=($D40+$E40)-1)),"T","R"))))</f>
      </c>
      <c r="AC40" s="24">
        <f>IF($A40="","",IF(AND(Setup!$B$9="Mark as travel",OR(MOD(AC$7-(Setup!$B$6+$F40)+($D40+$E40)*1000,($D40+$E40))=0,MOD(AC$7-(Setup!$B$6+$F40)+($D40+$E40)*1000,($D40+$E40))=$D40-1)),"T",IF(MOD(AC$7-(Setup!$B$6+$F40)+($D40+$E40)*1000,($D40+$E40))&lt;$D40,IF(MOD(AC$7-(Setup!$B$6+$F40)+($D40+$E40)*1000,($D40+$E40))&lt;Setup!$B$11,"D","N"),IF(AND(Setup!$B$9="Take from R&amp;R",OR(MOD(AC$7-(Setup!$B$6+$F40)+($D40+$E40)*1000,($D40+$E40))=$D40,MOD(AC$7-(Setup!$B$6+$F40)+($D40+$E40)*1000,($D40+$E40))=($D40+$E40)-1)),"T","R"))))</f>
      </c>
      <c r="AD40" s="24">
        <f>IF($A40="","",IF(AND(Setup!$B$9="Mark as travel",OR(MOD(AD$7-(Setup!$B$6+$F40)+($D40+$E40)*1000,($D40+$E40))=0,MOD(AD$7-(Setup!$B$6+$F40)+($D40+$E40)*1000,($D40+$E40))=$D40-1)),"T",IF(MOD(AD$7-(Setup!$B$6+$F40)+($D40+$E40)*1000,($D40+$E40))&lt;$D40,IF(MOD(AD$7-(Setup!$B$6+$F40)+($D40+$E40)*1000,($D40+$E40))&lt;Setup!$B$11,"D","N"),IF(AND(Setup!$B$9="Take from R&amp;R",OR(MOD(AD$7-(Setup!$B$6+$F40)+($D40+$E40)*1000,($D40+$E40))=$D40,MOD(AD$7-(Setup!$B$6+$F40)+($D40+$E40)*1000,($D40+$E40))=($D40+$E40)-1)),"T","R"))))</f>
      </c>
      <c r="AE40" s="24">
        <f>IF($A40="","",IF(AND(Setup!$B$9="Mark as travel",OR(MOD(AE$7-(Setup!$B$6+$F40)+($D40+$E40)*1000,($D40+$E40))=0,MOD(AE$7-(Setup!$B$6+$F40)+($D40+$E40)*1000,($D40+$E40))=$D40-1)),"T",IF(MOD(AE$7-(Setup!$B$6+$F40)+($D40+$E40)*1000,($D40+$E40))&lt;$D40,IF(MOD(AE$7-(Setup!$B$6+$F40)+($D40+$E40)*1000,($D40+$E40))&lt;Setup!$B$11,"D","N"),IF(AND(Setup!$B$9="Take from R&amp;R",OR(MOD(AE$7-(Setup!$B$6+$F40)+($D40+$E40)*1000,($D40+$E40))=$D40,MOD(AE$7-(Setup!$B$6+$F40)+($D40+$E40)*1000,($D40+$E40))=($D40+$E40)-1)),"T","R"))))</f>
      </c>
      <c r="AF40" s="24">
        <f>IF($A40="","",IF(AND(Setup!$B$9="Mark as travel",OR(MOD(AF$7-(Setup!$B$6+$F40)+($D40+$E40)*1000,($D40+$E40))=0,MOD(AF$7-(Setup!$B$6+$F40)+($D40+$E40)*1000,($D40+$E40))=$D40-1)),"T",IF(MOD(AF$7-(Setup!$B$6+$F40)+($D40+$E40)*1000,($D40+$E40))&lt;$D40,IF(MOD(AF$7-(Setup!$B$6+$F40)+($D40+$E40)*1000,($D40+$E40))&lt;Setup!$B$11,"D","N"),IF(AND(Setup!$B$9="Take from R&amp;R",OR(MOD(AF$7-(Setup!$B$6+$F40)+($D40+$E40)*1000,($D40+$E40))=$D40,MOD(AF$7-(Setup!$B$6+$F40)+($D40+$E40)*1000,($D40+$E40))=($D40+$E40)-1)),"T","R"))))</f>
      </c>
      <c r="AG40" s="24">
        <f>IF($A40="","",IF(AND(Setup!$B$9="Mark as travel",OR(MOD(AG$7-(Setup!$B$6+$F40)+($D40+$E40)*1000,($D40+$E40))=0,MOD(AG$7-(Setup!$B$6+$F40)+($D40+$E40)*1000,($D40+$E40))=$D40-1)),"T",IF(MOD(AG$7-(Setup!$B$6+$F40)+($D40+$E40)*1000,($D40+$E40))&lt;$D40,IF(MOD(AG$7-(Setup!$B$6+$F40)+($D40+$E40)*1000,($D40+$E40))&lt;Setup!$B$11,"D","N"),IF(AND(Setup!$B$9="Take from R&amp;R",OR(MOD(AG$7-(Setup!$B$6+$F40)+($D40+$E40)*1000,($D40+$E40))=$D40,MOD(AG$7-(Setup!$B$6+$F40)+($D40+$E40)*1000,($D40+$E40))=($D40+$E40)-1)),"T","R"))))</f>
      </c>
      <c r="AH40" s="24">
        <f>IF($A40="","",IF(AND(Setup!$B$9="Mark as travel",OR(MOD(AH$7-(Setup!$B$6+$F40)+($D40+$E40)*1000,($D40+$E40))=0,MOD(AH$7-(Setup!$B$6+$F40)+($D40+$E40)*1000,($D40+$E40))=$D40-1)),"T",IF(MOD(AH$7-(Setup!$B$6+$F40)+($D40+$E40)*1000,($D40+$E40))&lt;$D40,IF(MOD(AH$7-(Setup!$B$6+$F40)+($D40+$E40)*1000,($D40+$E40))&lt;Setup!$B$11,"D","N"),IF(AND(Setup!$B$9="Take from R&amp;R",OR(MOD(AH$7-(Setup!$B$6+$F40)+($D40+$E40)*1000,($D40+$E40))=$D40,MOD(AH$7-(Setup!$B$6+$F40)+($D40+$E40)*1000,($D40+$E40))=($D40+$E40)-1)),"T","R"))))</f>
      </c>
      <c r="AI40" s="24">
        <f>IF($A40="","",IF(AND(Setup!$B$9="Mark as travel",OR(MOD(AI$7-(Setup!$B$6+$F40)+($D40+$E40)*1000,($D40+$E40))=0,MOD(AI$7-(Setup!$B$6+$F40)+($D40+$E40)*1000,($D40+$E40))=$D40-1)),"T",IF(MOD(AI$7-(Setup!$B$6+$F40)+($D40+$E40)*1000,($D40+$E40))&lt;$D40,IF(MOD(AI$7-(Setup!$B$6+$F40)+($D40+$E40)*1000,($D40+$E40))&lt;Setup!$B$11,"D","N"),IF(AND(Setup!$B$9="Take from R&amp;R",OR(MOD(AI$7-(Setup!$B$6+$F40)+($D40+$E40)*1000,($D40+$E40))=$D40,MOD(AI$7-(Setup!$B$6+$F40)+($D40+$E40)*1000,($D40+$E40))=($D40+$E40)-1)),"T","R"))))</f>
      </c>
      <c r="AJ40" s="24">
        <f>IF($A40="","",IF(AND(Setup!$B$9="Mark as travel",OR(MOD(AJ$7-(Setup!$B$6+$F40)+($D40+$E40)*1000,($D40+$E40))=0,MOD(AJ$7-(Setup!$B$6+$F40)+($D40+$E40)*1000,($D40+$E40))=$D40-1)),"T",IF(MOD(AJ$7-(Setup!$B$6+$F40)+($D40+$E40)*1000,($D40+$E40))&lt;$D40,IF(MOD(AJ$7-(Setup!$B$6+$F40)+($D40+$E40)*1000,($D40+$E40))&lt;Setup!$B$11,"D","N"),IF(AND(Setup!$B$9="Take from R&amp;R",OR(MOD(AJ$7-(Setup!$B$6+$F40)+($D40+$E40)*1000,($D40+$E40))=$D40,MOD(AJ$7-(Setup!$B$6+$F40)+($D40+$E40)*1000,($D40+$E40))=($D40+$E40)-1)),"T","R"))))</f>
      </c>
      <c r="AK40" s="24">
        <f>IF($A40="","",IF(AND(Setup!$B$9="Mark as travel",OR(MOD(AK$7-(Setup!$B$6+$F40)+($D40+$E40)*1000,($D40+$E40))=0,MOD(AK$7-(Setup!$B$6+$F40)+($D40+$E40)*1000,($D40+$E40))=$D40-1)),"T",IF(MOD(AK$7-(Setup!$B$6+$F40)+($D40+$E40)*1000,($D40+$E40))&lt;$D40,IF(MOD(AK$7-(Setup!$B$6+$F40)+($D40+$E40)*1000,($D40+$E40))&lt;Setup!$B$11,"D","N"),IF(AND(Setup!$B$9="Take from R&amp;R",OR(MOD(AK$7-(Setup!$B$6+$F40)+($D40+$E40)*1000,($D40+$E40))=$D40,MOD(AK$7-(Setup!$B$6+$F40)+($D40+$E40)*1000,($D40+$E40))=($D40+$E40)-1)),"T","R"))))</f>
      </c>
      <c r="AL40" s="24">
        <f>IF($A40="","",IF(AND(Setup!$B$9="Mark as travel",OR(MOD(AL$7-(Setup!$B$6+$F40)+($D40+$E40)*1000,($D40+$E40))=0,MOD(AL$7-(Setup!$B$6+$F40)+($D40+$E40)*1000,($D40+$E40))=$D40-1)),"T",IF(MOD(AL$7-(Setup!$B$6+$F40)+($D40+$E40)*1000,($D40+$E40))&lt;$D40,IF(MOD(AL$7-(Setup!$B$6+$F40)+($D40+$E40)*1000,($D40+$E40))&lt;Setup!$B$11,"D","N"),IF(AND(Setup!$B$9="Take from R&amp;R",OR(MOD(AL$7-(Setup!$B$6+$F40)+($D40+$E40)*1000,($D40+$E40))=$D40,MOD(AL$7-(Setup!$B$6+$F40)+($D40+$E40)*1000,($D40+$E40))=($D40+$E40)-1)),"T","R"))))</f>
      </c>
      <c r="AM40" s="24">
        <f>IF($A40="","",IF(AND(Setup!$B$9="Mark as travel",OR(MOD(AM$7-(Setup!$B$6+$F40)+($D40+$E40)*1000,($D40+$E40))=0,MOD(AM$7-(Setup!$B$6+$F40)+($D40+$E40)*1000,($D40+$E40))=$D40-1)),"T",IF(MOD(AM$7-(Setup!$B$6+$F40)+($D40+$E40)*1000,($D40+$E40))&lt;$D40,IF(MOD(AM$7-(Setup!$B$6+$F40)+($D40+$E40)*1000,($D40+$E40))&lt;Setup!$B$11,"D","N"),IF(AND(Setup!$B$9="Take from R&amp;R",OR(MOD(AM$7-(Setup!$B$6+$F40)+($D40+$E40)*1000,($D40+$E40))=$D40,MOD(AM$7-(Setup!$B$6+$F40)+($D40+$E40)*1000,($D40+$E40))=($D40+$E40)-1)),"T","R"))))</f>
      </c>
      <c r="AN40" s="24">
        <f>IF($A40="","",IF(AND(Setup!$B$9="Mark as travel",OR(MOD(AN$7-(Setup!$B$6+$F40)+($D40+$E40)*1000,($D40+$E40))=0,MOD(AN$7-(Setup!$B$6+$F40)+($D40+$E40)*1000,($D40+$E40))=$D40-1)),"T",IF(MOD(AN$7-(Setup!$B$6+$F40)+($D40+$E40)*1000,($D40+$E40))&lt;$D40,IF(MOD(AN$7-(Setup!$B$6+$F40)+($D40+$E40)*1000,($D40+$E40))&lt;Setup!$B$11,"D","N"),IF(AND(Setup!$B$9="Take from R&amp;R",OR(MOD(AN$7-(Setup!$B$6+$F40)+($D40+$E40)*1000,($D40+$E40))=$D40,MOD(AN$7-(Setup!$B$6+$F40)+($D40+$E40)*1000,($D40+$E40))=($D40+$E40)-1)),"T","R"))))</f>
      </c>
      <c r="AO40" s="24">
        <f>IF($A40="","",IF(AND(Setup!$B$9="Mark as travel",OR(MOD(AO$7-(Setup!$B$6+$F40)+($D40+$E40)*1000,($D40+$E40))=0,MOD(AO$7-(Setup!$B$6+$F40)+($D40+$E40)*1000,($D40+$E40))=$D40-1)),"T",IF(MOD(AO$7-(Setup!$B$6+$F40)+($D40+$E40)*1000,($D40+$E40))&lt;$D40,IF(MOD(AO$7-(Setup!$B$6+$F40)+($D40+$E40)*1000,($D40+$E40))&lt;Setup!$B$11,"D","N"),IF(AND(Setup!$B$9="Take from R&amp;R",OR(MOD(AO$7-(Setup!$B$6+$F40)+($D40+$E40)*1000,($D40+$E40))=$D40,MOD(AO$7-(Setup!$B$6+$F40)+($D40+$E40)*1000,($D40+$E40))=($D40+$E40)-1)),"T","R"))))</f>
      </c>
      <c r="AP40" s="24">
        <f>IF($A40="","",IF(AND(Setup!$B$9="Mark as travel",OR(MOD(AP$7-(Setup!$B$6+$F40)+($D40+$E40)*1000,($D40+$E40))=0,MOD(AP$7-(Setup!$B$6+$F40)+($D40+$E40)*1000,($D40+$E40))=$D40-1)),"T",IF(MOD(AP$7-(Setup!$B$6+$F40)+($D40+$E40)*1000,($D40+$E40))&lt;$D40,IF(MOD(AP$7-(Setup!$B$6+$F40)+($D40+$E40)*1000,($D40+$E40))&lt;Setup!$B$11,"D","N"),IF(AND(Setup!$B$9="Take from R&amp;R",OR(MOD(AP$7-(Setup!$B$6+$F40)+($D40+$E40)*1000,($D40+$E40))=$D40,MOD(AP$7-(Setup!$B$6+$F40)+($D40+$E40)*1000,($D40+$E40))=($D40+$E40)-1)),"T","R"))))</f>
      </c>
      <c r="AQ40" s="24">
        <f>IF($A40="","",IF(AND(Setup!$B$9="Mark as travel",OR(MOD(AQ$7-(Setup!$B$6+$F40)+($D40+$E40)*1000,($D40+$E40))=0,MOD(AQ$7-(Setup!$B$6+$F40)+($D40+$E40)*1000,($D40+$E40))=$D40-1)),"T",IF(MOD(AQ$7-(Setup!$B$6+$F40)+($D40+$E40)*1000,($D40+$E40))&lt;$D40,IF(MOD(AQ$7-(Setup!$B$6+$F40)+($D40+$E40)*1000,($D40+$E40))&lt;Setup!$B$11,"D","N"),IF(AND(Setup!$B$9="Take from R&amp;R",OR(MOD(AQ$7-(Setup!$B$6+$F40)+($D40+$E40)*1000,($D40+$E40))=$D40,MOD(AQ$7-(Setup!$B$6+$F40)+($D40+$E40)*1000,($D40+$E40))=($D40+$E40)-1)),"T","R"))))</f>
      </c>
      <c r="AR40" s="24">
        <f>IF($A40="","",IF(AND(Setup!$B$9="Mark as travel",OR(MOD(AR$7-(Setup!$B$6+$F40)+($D40+$E40)*1000,($D40+$E40))=0,MOD(AR$7-(Setup!$B$6+$F40)+($D40+$E40)*1000,($D40+$E40))=$D40-1)),"T",IF(MOD(AR$7-(Setup!$B$6+$F40)+($D40+$E40)*1000,($D40+$E40))&lt;$D40,IF(MOD(AR$7-(Setup!$B$6+$F40)+($D40+$E40)*1000,($D40+$E40))&lt;Setup!$B$11,"D","N"),IF(AND(Setup!$B$9="Take from R&amp;R",OR(MOD(AR$7-(Setup!$B$6+$F40)+($D40+$E40)*1000,($D40+$E40))=$D40,MOD(AR$7-(Setup!$B$6+$F40)+($D40+$E40)*1000,($D40+$E40))=($D40+$E40)-1)),"T","R"))))</f>
      </c>
      <c r="AS40" s="24">
        <f>IF($A40="","",IF(AND(Setup!$B$9="Mark as travel",OR(MOD(AS$7-(Setup!$B$6+$F40)+($D40+$E40)*1000,($D40+$E40))=0,MOD(AS$7-(Setup!$B$6+$F40)+($D40+$E40)*1000,($D40+$E40))=$D40-1)),"T",IF(MOD(AS$7-(Setup!$B$6+$F40)+($D40+$E40)*1000,($D40+$E40))&lt;$D40,IF(MOD(AS$7-(Setup!$B$6+$F40)+($D40+$E40)*1000,($D40+$E40))&lt;Setup!$B$11,"D","N"),IF(AND(Setup!$B$9="Take from R&amp;R",OR(MOD(AS$7-(Setup!$B$6+$F40)+($D40+$E40)*1000,($D40+$E40))=$D40,MOD(AS$7-(Setup!$B$6+$F40)+($D40+$E40)*1000,($D40+$E40))=($D40+$E40)-1)),"T","R"))))</f>
      </c>
      <c r="AT40" s="24">
        <f>IF($A40="","",IF(AND(Setup!$B$9="Mark as travel",OR(MOD(AT$7-(Setup!$B$6+$F40)+($D40+$E40)*1000,($D40+$E40))=0,MOD(AT$7-(Setup!$B$6+$F40)+($D40+$E40)*1000,($D40+$E40))=$D40-1)),"T",IF(MOD(AT$7-(Setup!$B$6+$F40)+($D40+$E40)*1000,($D40+$E40))&lt;$D40,IF(MOD(AT$7-(Setup!$B$6+$F40)+($D40+$E40)*1000,($D40+$E40))&lt;Setup!$B$11,"D","N"),IF(AND(Setup!$B$9="Take from R&amp;R",OR(MOD(AT$7-(Setup!$B$6+$F40)+($D40+$E40)*1000,($D40+$E40))=$D40,MOD(AT$7-(Setup!$B$6+$F40)+($D40+$E40)*1000,($D40+$E40))=($D40+$E40)-1)),"T","R"))))</f>
      </c>
      <c r="AU40" s="24">
        <f>IF($A40="","",IF(AND(Setup!$B$9="Mark as travel",OR(MOD(AU$7-(Setup!$B$6+$F40)+($D40+$E40)*1000,($D40+$E40))=0,MOD(AU$7-(Setup!$B$6+$F40)+($D40+$E40)*1000,($D40+$E40))=$D40-1)),"T",IF(MOD(AU$7-(Setup!$B$6+$F40)+($D40+$E40)*1000,($D40+$E40))&lt;$D40,IF(MOD(AU$7-(Setup!$B$6+$F40)+($D40+$E40)*1000,($D40+$E40))&lt;Setup!$B$11,"D","N"),IF(AND(Setup!$B$9="Take from R&amp;R",OR(MOD(AU$7-(Setup!$B$6+$F40)+($D40+$E40)*1000,($D40+$E40))=$D40,MOD(AU$7-(Setup!$B$6+$F40)+($D40+$E40)*1000,($D40+$E40))=($D40+$E40)-1)),"T","R"))))</f>
      </c>
      <c r="AV40" s="24">
        <f>IF($A40="","",IF(AND(Setup!$B$9="Mark as travel",OR(MOD(AV$7-(Setup!$B$6+$F40)+($D40+$E40)*1000,($D40+$E40))=0,MOD(AV$7-(Setup!$B$6+$F40)+($D40+$E40)*1000,($D40+$E40))=$D40-1)),"T",IF(MOD(AV$7-(Setup!$B$6+$F40)+($D40+$E40)*1000,($D40+$E40))&lt;$D40,IF(MOD(AV$7-(Setup!$B$6+$F40)+($D40+$E40)*1000,($D40+$E40))&lt;Setup!$B$11,"D","N"),IF(AND(Setup!$B$9="Take from R&amp;R",OR(MOD(AV$7-(Setup!$B$6+$F40)+($D40+$E40)*1000,($D40+$E40))=$D40,MOD(AV$7-(Setup!$B$6+$F40)+($D40+$E40)*1000,($D40+$E40))=($D40+$E40)-1)),"T","R"))))</f>
      </c>
      <c r="AW40" s="24">
        <f>IF($A40="","",IF(AND(Setup!$B$9="Mark as travel",OR(MOD(AW$7-(Setup!$B$6+$F40)+($D40+$E40)*1000,($D40+$E40))=0,MOD(AW$7-(Setup!$B$6+$F40)+($D40+$E40)*1000,($D40+$E40))=$D40-1)),"T",IF(MOD(AW$7-(Setup!$B$6+$F40)+($D40+$E40)*1000,($D40+$E40))&lt;$D40,IF(MOD(AW$7-(Setup!$B$6+$F40)+($D40+$E40)*1000,($D40+$E40))&lt;Setup!$B$11,"D","N"),IF(AND(Setup!$B$9="Take from R&amp;R",OR(MOD(AW$7-(Setup!$B$6+$F40)+($D40+$E40)*1000,($D40+$E40))=$D40,MOD(AW$7-(Setup!$B$6+$F40)+($D40+$E40)*1000,($D40+$E40))=($D40+$E40)-1)),"T","R"))))</f>
      </c>
      <c r="AX40" s="24">
        <f>IF($A40="","",IF(AND(Setup!$B$9="Mark as travel",OR(MOD(AX$7-(Setup!$B$6+$F40)+($D40+$E40)*1000,($D40+$E40))=0,MOD(AX$7-(Setup!$B$6+$F40)+($D40+$E40)*1000,($D40+$E40))=$D40-1)),"T",IF(MOD(AX$7-(Setup!$B$6+$F40)+($D40+$E40)*1000,($D40+$E40))&lt;$D40,IF(MOD(AX$7-(Setup!$B$6+$F40)+($D40+$E40)*1000,($D40+$E40))&lt;Setup!$B$11,"D","N"),IF(AND(Setup!$B$9="Take from R&amp;R",OR(MOD(AX$7-(Setup!$B$6+$F40)+($D40+$E40)*1000,($D40+$E40))=$D40,MOD(AX$7-(Setup!$B$6+$F40)+($D40+$E40)*1000,($D40+$E40))=($D40+$E40)-1)),"T","R"))))</f>
      </c>
      <c r="AY40" s="24">
        <f>IF($A40="","",IF(AND(Setup!$B$9="Mark as travel",OR(MOD(AY$7-(Setup!$B$6+$F40)+($D40+$E40)*1000,($D40+$E40))=0,MOD(AY$7-(Setup!$B$6+$F40)+($D40+$E40)*1000,($D40+$E40))=$D40-1)),"T",IF(MOD(AY$7-(Setup!$B$6+$F40)+($D40+$E40)*1000,($D40+$E40))&lt;$D40,IF(MOD(AY$7-(Setup!$B$6+$F40)+($D40+$E40)*1000,($D40+$E40))&lt;Setup!$B$11,"D","N"),IF(AND(Setup!$B$9="Take from R&amp;R",OR(MOD(AY$7-(Setup!$B$6+$F40)+($D40+$E40)*1000,($D40+$E40))=$D40,MOD(AY$7-(Setup!$B$6+$F40)+($D40+$E40)*1000,($D40+$E40))=($D40+$E40)-1)),"T","R"))))</f>
      </c>
      <c r="AZ40" s="24">
        <f>IF($A40="","",IF(AND(Setup!$B$9="Mark as travel",OR(MOD(AZ$7-(Setup!$B$6+$F40)+($D40+$E40)*1000,($D40+$E40))=0,MOD(AZ$7-(Setup!$B$6+$F40)+($D40+$E40)*1000,($D40+$E40))=$D40-1)),"T",IF(MOD(AZ$7-(Setup!$B$6+$F40)+($D40+$E40)*1000,($D40+$E40))&lt;$D40,IF(MOD(AZ$7-(Setup!$B$6+$F40)+($D40+$E40)*1000,($D40+$E40))&lt;Setup!$B$11,"D","N"),IF(AND(Setup!$B$9="Take from R&amp;R",OR(MOD(AZ$7-(Setup!$B$6+$F40)+($D40+$E40)*1000,($D40+$E40))=$D40,MOD(AZ$7-(Setup!$B$6+$F40)+($D40+$E40)*1000,($D40+$E40))=($D40+$E40)-1)),"T","R"))))</f>
      </c>
      <c r="BA40" s="24">
        <f>IF($A40="","",IF(AND(Setup!$B$9="Mark as travel",OR(MOD(BA$7-(Setup!$B$6+$F40)+($D40+$E40)*1000,($D40+$E40))=0,MOD(BA$7-(Setup!$B$6+$F40)+($D40+$E40)*1000,($D40+$E40))=$D40-1)),"T",IF(MOD(BA$7-(Setup!$B$6+$F40)+($D40+$E40)*1000,($D40+$E40))&lt;$D40,IF(MOD(BA$7-(Setup!$B$6+$F40)+($D40+$E40)*1000,($D40+$E40))&lt;Setup!$B$11,"D","N"),IF(AND(Setup!$B$9="Take from R&amp;R",OR(MOD(BA$7-(Setup!$B$6+$F40)+($D40+$E40)*1000,($D40+$E40))=$D40,MOD(BA$7-(Setup!$B$6+$F40)+($D40+$E40)*1000,($D40+$E40))=($D40+$E40)-1)),"T","R"))))</f>
      </c>
      <c r="BB40" s="24">
        <f>IF($A40="","",IF(AND(Setup!$B$9="Mark as travel",OR(MOD(BB$7-(Setup!$B$6+$F40)+($D40+$E40)*1000,($D40+$E40))=0,MOD(BB$7-(Setup!$B$6+$F40)+($D40+$E40)*1000,($D40+$E40))=$D40-1)),"T",IF(MOD(BB$7-(Setup!$B$6+$F40)+($D40+$E40)*1000,($D40+$E40))&lt;$D40,IF(MOD(BB$7-(Setup!$B$6+$F40)+($D40+$E40)*1000,($D40+$E40))&lt;Setup!$B$11,"D","N"),IF(AND(Setup!$B$9="Take from R&amp;R",OR(MOD(BB$7-(Setup!$B$6+$F40)+($D40+$E40)*1000,($D40+$E40))=$D40,MOD(BB$7-(Setup!$B$6+$F40)+($D40+$E40)*1000,($D40+$E40))=($D40+$E40)-1)),"T","R"))))</f>
      </c>
      <c r="BC40" s="24">
        <f>IF($A40="","",IF(AND(Setup!$B$9="Mark as travel",OR(MOD(BC$7-(Setup!$B$6+$F40)+($D40+$E40)*1000,($D40+$E40))=0,MOD(BC$7-(Setup!$B$6+$F40)+($D40+$E40)*1000,($D40+$E40))=$D40-1)),"T",IF(MOD(BC$7-(Setup!$B$6+$F40)+($D40+$E40)*1000,($D40+$E40))&lt;$D40,IF(MOD(BC$7-(Setup!$B$6+$F40)+($D40+$E40)*1000,($D40+$E40))&lt;Setup!$B$11,"D","N"),IF(AND(Setup!$B$9="Take from R&amp;R",OR(MOD(BC$7-(Setup!$B$6+$F40)+($D40+$E40)*1000,($D40+$E40))=$D40,MOD(BC$7-(Setup!$B$6+$F40)+($D40+$E40)*1000,($D40+$E40))=($D40+$E40)-1)),"T","R"))))</f>
      </c>
      <c r="BD40" s="24">
        <f>IF($A40="","",IF(AND(Setup!$B$9="Mark as travel",OR(MOD(BD$7-(Setup!$B$6+$F40)+($D40+$E40)*1000,($D40+$E40))=0,MOD(BD$7-(Setup!$B$6+$F40)+($D40+$E40)*1000,($D40+$E40))=$D40-1)),"T",IF(MOD(BD$7-(Setup!$B$6+$F40)+($D40+$E40)*1000,($D40+$E40))&lt;$D40,IF(MOD(BD$7-(Setup!$B$6+$F40)+($D40+$E40)*1000,($D40+$E40))&lt;Setup!$B$11,"D","N"),IF(AND(Setup!$B$9="Take from R&amp;R",OR(MOD(BD$7-(Setup!$B$6+$F40)+($D40+$E40)*1000,($D40+$E40))=$D40,MOD(BD$7-(Setup!$B$6+$F40)+($D40+$E40)*1000,($D40+$E40))=($D40+$E40)-1)),"T","R"))))</f>
      </c>
      <c r="BE40" s="24">
        <f>IF($A40="","",IF(AND(Setup!$B$9="Mark as travel",OR(MOD(BE$7-(Setup!$B$6+$F40)+($D40+$E40)*1000,($D40+$E40))=0,MOD(BE$7-(Setup!$B$6+$F40)+($D40+$E40)*1000,($D40+$E40))=$D40-1)),"T",IF(MOD(BE$7-(Setup!$B$6+$F40)+($D40+$E40)*1000,($D40+$E40))&lt;$D40,IF(MOD(BE$7-(Setup!$B$6+$F40)+($D40+$E40)*1000,($D40+$E40))&lt;Setup!$B$11,"D","N"),IF(AND(Setup!$B$9="Take from R&amp;R",OR(MOD(BE$7-(Setup!$B$6+$F40)+($D40+$E40)*1000,($D40+$E40))=$D40,MOD(BE$7-(Setup!$B$6+$F40)+($D40+$E40)*1000,($D40+$E40))=($D40+$E40)-1)),"T","R"))))</f>
      </c>
      <c r="BF40" s="24">
        <f>IF($A40="","",IF(AND(Setup!$B$9="Mark as travel",OR(MOD(BF$7-(Setup!$B$6+$F40)+($D40+$E40)*1000,($D40+$E40))=0,MOD(BF$7-(Setup!$B$6+$F40)+($D40+$E40)*1000,($D40+$E40))=$D40-1)),"T",IF(MOD(BF$7-(Setup!$B$6+$F40)+($D40+$E40)*1000,($D40+$E40))&lt;$D40,IF(MOD(BF$7-(Setup!$B$6+$F40)+($D40+$E40)*1000,($D40+$E40))&lt;Setup!$B$11,"D","N"),IF(AND(Setup!$B$9="Take from R&amp;R",OR(MOD(BF$7-(Setup!$B$6+$F40)+($D40+$E40)*1000,($D40+$E40))=$D40,MOD(BF$7-(Setup!$B$6+$F40)+($D40+$E40)*1000,($D40+$E40))=($D40+$E40)-1)),"T","R"))))</f>
      </c>
      <c r="BG40" s="24">
        <f>IF($A40="","",IF(AND(Setup!$B$9="Mark as travel",OR(MOD(BG$7-(Setup!$B$6+$F40)+($D40+$E40)*1000,($D40+$E40))=0,MOD(BG$7-(Setup!$B$6+$F40)+($D40+$E40)*1000,($D40+$E40))=$D40-1)),"T",IF(MOD(BG$7-(Setup!$B$6+$F40)+($D40+$E40)*1000,($D40+$E40))&lt;$D40,IF(MOD(BG$7-(Setup!$B$6+$F40)+($D40+$E40)*1000,($D40+$E40))&lt;Setup!$B$11,"D","N"),IF(AND(Setup!$B$9="Take from R&amp;R",OR(MOD(BG$7-(Setup!$B$6+$F40)+($D40+$E40)*1000,($D40+$E40))=$D40,MOD(BG$7-(Setup!$B$6+$F40)+($D40+$E40)*1000,($D40+$E40))=($D40+$E40)-1)),"T","R"))))</f>
      </c>
      <c r="BH40" s="24">
        <f>IF($A40="","",IF(AND(Setup!$B$9="Mark as travel",OR(MOD(BH$7-(Setup!$B$6+$F40)+($D40+$E40)*1000,($D40+$E40))=0,MOD(BH$7-(Setup!$B$6+$F40)+($D40+$E40)*1000,($D40+$E40))=$D40-1)),"T",IF(MOD(BH$7-(Setup!$B$6+$F40)+($D40+$E40)*1000,($D40+$E40))&lt;$D40,IF(MOD(BH$7-(Setup!$B$6+$F40)+($D40+$E40)*1000,($D40+$E40))&lt;Setup!$B$11,"D","N"),IF(AND(Setup!$B$9="Take from R&amp;R",OR(MOD(BH$7-(Setup!$B$6+$F40)+($D40+$E40)*1000,($D40+$E40))=$D40,MOD(BH$7-(Setup!$B$6+$F40)+($D40+$E40)*1000,($D40+$E40))=($D40+$E40)-1)),"T","R"))))</f>
      </c>
      <c r="BI40" s="24">
        <f>IF($A40="","",IF(AND(Setup!$B$9="Mark as travel",OR(MOD(BI$7-(Setup!$B$6+$F40)+($D40+$E40)*1000,($D40+$E40))=0,MOD(BI$7-(Setup!$B$6+$F40)+($D40+$E40)*1000,($D40+$E40))=$D40-1)),"T",IF(MOD(BI$7-(Setup!$B$6+$F40)+($D40+$E40)*1000,($D40+$E40))&lt;$D40,IF(MOD(BI$7-(Setup!$B$6+$F40)+($D40+$E40)*1000,($D40+$E40))&lt;Setup!$B$11,"D","N"),IF(AND(Setup!$B$9="Take from R&amp;R",OR(MOD(BI$7-(Setup!$B$6+$F40)+($D40+$E40)*1000,($D40+$E40))=$D40,MOD(BI$7-(Setup!$B$6+$F40)+($D40+$E40)*1000,($D40+$E40))=($D40+$E40)-1)),"T","R"))))</f>
      </c>
      <c r="BJ40" s="24">
        <f>IF($A40="","",IF(AND(Setup!$B$9="Mark as travel",OR(MOD(BJ$7-(Setup!$B$6+$F40)+($D40+$E40)*1000,($D40+$E40))=0,MOD(BJ$7-(Setup!$B$6+$F40)+($D40+$E40)*1000,($D40+$E40))=$D40-1)),"T",IF(MOD(BJ$7-(Setup!$B$6+$F40)+($D40+$E40)*1000,($D40+$E40))&lt;$D40,IF(MOD(BJ$7-(Setup!$B$6+$F40)+($D40+$E40)*1000,($D40+$E40))&lt;Setup!$B$11,"D","N"),IF(AND(Setup!$B$9="Take from R&amp;R",OR(MOD(BJ$7-(Setup!$B$6+$F40)+($D40+$E40)*1000,($D40+$E40))=$D40,MOD(BJ$7-(Setup!$B$6+$F40)+($D40+$E40)*1000,($D40+$E40))=($D40+$E40)-1)),"T","R"))))</f>
      </c>
    </row>
    <row r="41" spans="1:62" x14ac:dyDescent="0.25">
      <c r="A41" s="31"/>
      <c r="B41" s="31"/>
      <c r="C41" s="31"/>
      <c r="D41" s="16">
        <f>IF($A41="","",IF(OR($C41="",$C41="Same as Setup"),Setup!$B$15,INDEX(Setup!$B$21:$B$29,MATCH($C41,Setup!$A$21:$A$29,0))))</f>
      </c>
      <c r="E41" s="16">
        <f>IF($A41="","",IF(OR($C41="",$C41="Same as Setup"),Setup!$B$16,INDEX(Setup!$C$21:$C$29,MATCH($C41,Setup!$A$21:$A$29,0))))</f>
      </c>
      <c r="F41" s="5"/>
      <c r="G41" s="24">
        <f>IF($A41="","",IF(AND(Setup!$B$9="Mark as travel",OR(MOD(G$7-(Setup!$B$6+$F41)+($D41+$E41)*1000,($D41+$E41))=0,MOD(G$7-(Setup!$B$6+$F41)+($D41+$E41)*1000,($D41+$E41))=$D41-1)),"T",IF(MOD(G$7-(Setup!$B$6+$F41)+($D41+$E41)*1000,($D41+$E41))&lt;$D41,IF(MOD(G$7-(Setup!$B$6+$F41)+($D41+$E41)*1000,($D41+$E41))&lt;Setup!$B$11,"D","N"),IF(AND(Setup!$B$9="Take from R&amp;R",OR(MOD(G$7-(Setup!$B$6+$F41)+($D41+$E41)*1000,($D41+$E41))=$D41,MOD(G$7-(Setup!$B$6+$F41)+($D41+$E41)*1000,($D41+$E41))=($D41+$E41)-1)),"T","R"))))</f>
      </c>
      <c r="H41" s="24">
        <f>IF($A41="","",IF(AND(Setup!$B$9="Mark as travel",OR(MOD(H$7-(Setup!$B$6+$F41)+($D41+$E41)*1000,($D41+$E41))=0,MOD(H$7-(Setup!$B$6+$F41)+($D41+$E41)*1000,($D41+$E41))=$D41-1)),"T",IF(MOD(H$7-(Setup!$B$6+$F41)+($D41+$E41)*1000,($D41+$E41))&lt;$D41,IF(MOD(H$7-(Setup!$B$6+$F41)+($D41+$E41)*1000,($D41+$E41))&lt;Setup!$B$11,"D","N"),IF(AND(Setup!$B$9="Take from R&amp;R",OR(MOD(H$7-(Setup!$B$6+$F41)+($D41+$E41)*1000,($D41+$E41))=$D41,MOD(H$7-(Setup!$B$6+$F41)+($D41+$E41)*1000,($D41+$E41))=($D41+$E41)-1)),"T","R"))))</f>
      </c>
      <c r="I41" s="24">
        <f>IF($A41="","",IF(AND(Setup!$B$9="Mark as travel",OR(MOD(I$7-(Setup!$B$6+$F41)+($D41+$E41)*1000,($D41+$E41))=0,MOD(I$7-(Setup!$B$6+$F41)+($D41+$E41)*1000,($D41+$E41))=$D41-1)),"T",IF(MOD(I$7-(Setup!$B$6+$F41)+($D41+$E41)*1000,($D41+$E41))&lt;$D41,IF(MOD(I$7-(Setup!$B$6+$F41)+($D41+$E41)*1000,($D41+$E41))&lt;Setup!$B$11,"D","N"),IF(AND(Setup!$B$9="Take from R&amp;R",OR(MOD(I$7-(Setup!$B$6+$F41)+($D41+$E41)*1000,($D41+$E41))=$D41,MOD(I$7-(Setup!$B$6+$F41)+($D41+$E41)*1000,($D41+$E41))=($D41+$E41)-1)),"T","R"))))</f>
      </c>
      <c r="J41" s="24">
        <f>IF($A41="","",IF(AND(Setup!$B$9="Mark as travel",OR(MOD(J$7-(Setup!$B$6+$F41)+($D41+$E41)*1000,($D41+$E41))=0,MOD(J$7-(Setup!$B$6+$F41)+($D41+$E41)*1000,($D41+$E41))=$D41-1)),"T",IF(MOD(J$7-(Setup!$B$6+$F41)+($D41+$E41)*1000,($D41+$E41))&lt;$D41,IF(MOD(J$7-(Setup!$B$6+$F41)+($D41+$E41)*1000,($D41+$E41))&lt;Setup!$B$11,"D","N"),IF(AND(Setup!$B$9="Take from R&amp;R",OR(MOD(J$7-(Setup!$B$6+$F41)+($D41+$E41)*1000,($D41+$E41))=$D41,MOD(J$7-(Setup!$B$6+$F41)+($D41+$E41)*1000,($D41+$E41))=($D41+$E41)-1)),"T","R"))))</f>
      </c>
      <c r="K41" s="24">
        <f>IF($A41="","",IF(AND(Setup!$B$9="Mark as travel",OR(MOD(K$7-(Setup!$B$6+$F41)+($D41+$E41)*1000,($D41+$E41))=0,MOD(K$7-(Setup!$B$6+$F41)+($D41+$E41)*1000,($D41+$E41))=$D41-1)),"T",IF(MOD(K$7-(Setup!$B$6+$F41)+($D41+$E41)*1000,($D41+$E41))&lt;$D41,IF(MOD(K$7-(Setup!$B$6+$F41)+($D41+$E41)*1000,($D41+$E41))&lt;Setup!$B$11,"D","N"),IF(AND(Setup!$B$9="Take from R&amp;R",OR(MOD(K$7-(Setup!$B$6+$F41)+($D41+$E41)*1000,($D41+$E41))=$D41,MOD(K$7-(Setup!$B$6+$F41)+($D41+$E41)*1000,($D41+$E41))=($D41+$E41)-1)),"T","R"))))</f>
      </c>
      <c r="L41" s="24">
        <f>IF($A41="","",IF(AND(Setup!$B$9="Mark as travel",OR(MOD(L$7-(Setup!$B$6+$F41)+($D41+$E41)*1000,($D41+$E41))=0,MOD(L$7-(Setup!$B$6+$F41)+($D41+$E41)*1000,($D41+$E41))=$D41-1)),"T",IF(MOD(L$7-(Setup!$B$6+$F41)+($D41+$E41)*1000,($D41+$E41))&lt;$D41,IF(MOD(L$7-(Setup!$B$6+$F41)+($D41+$E41)*1000,($D41+$E41))&lt;Setup!$B$11,"D","N"),IF(AND(Setup!$B$9="Take from R&amp;R",OR(MOD(L$7-(Setup!$B$6+$F41)+($D41+$E41)*1000,($D41+$E41))=$D41,MOD(L$7-(Setup!$B$6+$F41)+($D41+$E41)*1000,($D41+$E41))=($D41+$E41)-1)),"T","R"))))</f>
      </c>
      <c r="M41" s="24">
        <f>IF($A41="","",IF(AND(Setup!$B$9="Mark as travel",OR(MOD(M$7-(Setup!$B$6+$F41)+($D41+$E41)*1000,($D41+$E41))=0,MOD(M$7-(Setup!$B$6+$F41)+($D41+$E41)*1000,($D41+$E41))=$D41-1)),"T",IF(MOD(M$7-(Setup!$B$6+$F41)+($D41+$E41)*1000,($D41+$E41))&lt;$D41,IF(MOD(M$7-(Setup!$B$6+$F41)+($D41+$E41)*1000,($D41+$E41))&lt;Setup!$B$11,"D","N"),IF(AND(Setup!$B$9="Take from R&amp;R",OR(MOD(M$7-(Setup!$B$6+$F41)+($D41+$E41)*1000,($D41+$E41))=$D41,MOD(M$7-(Setup!$B$6+$F41)+($D41+$E41)*1000,($D41+$E41))=($D41+$E41)-1)),"T","R"))))</f>
      </c>
      <c r="N41" s="24">
        <f>IF($A41="","",IF(AND(Setup!$B$9="Mark as travel",OR(MOD(N$7-(Setup!$B$6+$F41)+($D41+$E41)*1000,($D41+$E41))=0,MOD(N$7-(Setup!$B$6+$F41)+($D41+$E41)*1000,($D41+$E41))=$D41-1)),"T",IF(MOD(N$7-(Setup!$B$6+$F41)+($D41+$E41)*1000,($D41+$E41))&lt;$D41,IF(MOD(N$7-(Setup!$B$6+$F41)+($D41+$E41)*1000,($D41+$E41))&lt;Setup!$B$11,"D","N"),IF(AND(Setup!$B$9="Take from R&amp;R",OR(MOD(N$7-(Setup!$B$6+$F41)+($D41+$E41)*1000,($D41+$E41))=$D41,MOD(N$7-(Setup!$B$6+$F41)+($D41+$E41)*1000,($D41+$E41))=($D41+$E41)-1)),"T","R"))))</f>
      </c>
      <c r="O41" s="24">
        <f>IF($A41="","",IF(AND(Setup!$B$9="Mark as travel",OR(MOD(O$7-(Setup!$B$6+$F41)+($D41+$E41)*1000,($D41+$E41))=0,MOD(O$7-(Setup!$B$6+$F41)+($D41+$E41)*1000,($D41+$E41))=$D41-1)),"T",IF(MOD(O$7-(Setup!$B$6+$F41)+($D41+$E41)*1000,($D41+$E41))&lt;$D41,IF(MOD(O$7-(Setup!$B$6+$F41)+($D41+$E41)*1000,($D41+$E41))&lt;Setup!$B$11,"D","N"),IF(AND(Setup!$B$9="Take from R&amp;R",OR(MOD(O$7-(Setup!$B$6+$F41)+($D41+$E41)*1000,($D41+$E41))=$D41,MOD(O$7-(Setup!$B$6+$F41)+($D41+$E41)*1000,($D41+$E41))=($D41+$E41)-1)),"T","R"))))</f>
      </c>
      <c r="P41" s="24">
        <f>IF($A41="","",IF(AND(Setup!$B$9="Mark as travel",OR(MOD(P$7-(Setup!$B$6+$F41)+($D41+$E41)*1000,($D41+$E41))=0,MOD(P$7-(Setup!$B$6+$F41)+($D41+$E41)*1000,($D41+$E41))=$D41-1)),"T",IF(MOD(P$7-(Setup!$B$6+$F41)+($D41+$E41)*1000,($D41+$E41))&lt;$D41,IF(MOD(P$7-(Setup!$B$6+$F41)+($D41+$E41)*1000,($D41+$E41))&lt;Setup!$B$11,"D","N"),IF(AND(Setup!$B$9="Take from R&amp;R",OR(MOD(P$7-(Setup!$B$6+$F41)+($D41+$E41)*1000,($D41+$E41))=$D41,MOD(P$7-(Setup!$B$6+$F41)+($D41+$E41)*1000,($D41+$E41))=($D41+$E41)-1)),"T","R"))))</f>
      </c>
      <c r="Q41" s="24">
        <f>IF($A41="","",IF(AND(Setup!$B$9="Mark as travel",OR(MOD(Q$7-(Setup!$B$6+$F41)+($D41+$E41)*1000,($D41+$E41))=0,MOD(Q$7-(Setup!$B$6+$F41)+($D41+$E41)*1000,($D41+$E41))=$D41-1)),"T",IF(MOD(Q$7-(Setup!$B$6+$F41)+($D41+$E41)*1000,($D41+$E41))&lt;$D41,IF(MOD(Q$7-(Setup!$B$6+$F41)+($D41+$E41)*1000,($D41+$E41))&lt;Setup!$B$11,"D","N"),IF(AND(Setup!$B$9="Take from R&amp;R",OR(MOD(Q$7-(Setup!$B$6+$F41)+($D41+$E41)*1000,($D41+$E41))=$D41,MOD(Q$7-(Setup!$B$6+$F41)+($D41+$E41)*1000,($D41+$E41))=($D41+$E41)-1)),"T","R"))))</f>
      </c>
      <c r="R41" s="24">
        <f>IF($A41="","",IF(AND(Setup!$B$9="Mark as travel",OR(MOD(R$7-(Setup!$B$6+$F41)+($D41+$E41)*1000,($D41+$E41))=0,MOD(R$7-(Setup!$B$6+$F41)+($D41+$E41)*1000,($D41+$E41))=$D41-1)),"T",IF(MOD(R$7-(Setup!$B$6+$F41)+($D41+$E41)*1000,($D41+$E41))&lt;$D41,IF(MOD(R$7-(Setup!$B$6+$F41)+($D41+$E41)*1000,($D41+$E41))&lt;Setup!$B$11,"D","N"),IF(AND(Setup!$B$9="Take from R&amp;R",OR(MOD(R$7-(Setup!$B$6+$F41)+($D41+$E41)*1000,($D41+$E41))=$D41,MOD(R$7-(Setup!$B$6+$F41)+($D41+$E41)*1000,($D41+$E41))=($D41+$E41)-1)),"T","R"))))</f>
      </c>
      <c r="S41" s="24">
        <f>IF($A41="","",IF(AND(Setup!$B$9="Mark as travel",OR(MOD(S$7-(Setup!$B$6+$F41)+($D41+$E41)*1000,($D41+$E41))=0,MOD(S$7-(Setup!$B$6+$F41)+($D41+$E41)*1000,($D41+$E41))=$D41-1)),"T",IF(MOD(S$7-(Setup!$B$6+$F41)+($D41+$E41)*1000,($D41+$E41))&lt;$D41,IF(MOD(S$7-(Setup!$B$6+$F41)+($D41+$E41)*1000,($D41+$E41))&lt;Setup!$B$11,"D","N"),IF(AND(Setup!$B$9="Take from R&amp;R",OR(MOD(S$7-(Setup!$B$6+$F41)+($D41+$E41)*1000,($D41+$E41))=$D41,MOD(S$7-(Setup!$B$6+$F41)+($D41+$E41)*1000,($D41+$E41))=($D41+$E41)-1)),"T","R"))))</f>
      </c>
      <c r="T41" s="24">
        <f>IF($A41="","",IF(AND(Setup!$B$9="Mark as travel",OR(MOD(T$7-(Setup!$B$6+$F41)+($D41+$E41)*1000,($D41+$E41))=0,MOD(T$7-(Setup!$B$6+$F41)+($D41+$E41)*1000,($D41+$E41))=$D41-1)),"T",IF(MOD(T$7-(Setup!$B$6+$F41)+($D41+$E41)*1000,($D41+$E41))&lt;$D41,IF(MOD(T$7-(Setup!$B$6+$F41)+($D41+$E41)*1000,($D41+$E41))&lt;Setup!$B$11,"D","N"),IF(AND(Setup!$B$9="Take from R&amp;R",OR(MOD(T$7-(Setup!$B$6+$F41)+($D41+$E41)*1000,($D41+$E41))=$D41,MOD(T$7-(Setup!$B$6+$F41)+($D41+$E41)*1000,($D41+$E41))=($D41+$E41)-1)),"T","R"))))</f>
      </c>
      <c r="U41" s="24">
        <f>IF($A41="","",IF(AND(Setup!$B$9="Mark as travel",OR(MOD(U$7-(Setup!$B$6+$F41)+($D41+$E41)*1000,($D41+$E41))=0,MOD(U$7-(Setup!$B$6+$F41)+($D41+$E41)*1000,($D41+$E41))=$D41-1)),"T",IF(MOD(U$7-(Setup!$B$6+$F41)+($D41+$E41)*1000,($D41+$E41))&lt;$D41,IF(MOD(U$7-(Setup!$B$6+$F41)+($D41+$E41)*1000,($D41+$E41))&lt;Setup!$B$11,"D","N"),IF(AND(Setup!$B$9="Take from R&amp;R",OR(MOD(U$7-(Setup!$B$6+$F41)+($D41+$E41)*1000,($D41+$E41))=$D41,MOD(U$7-(Setup!$B$6+$F41)+($D41+$E41)*1000,($D41+$E41))=($D41+$E41)-1)),"T","R"))))</f>
      </c>
      <c r="V41" s="24">
        <f>IF($A41="","",IF(AND(Setup!$B$9="Mark as travel",OR(MOD(V$7-(Setup!$B$6+$F41)+($D41+$E41)*1000,($D41+$E41))=0,MOD(V$7-(Setup!$B$6+$F41)+($D41+$E41)*1000,($D41+$E41))=$D41-1)),"T",IF(MOD(V$7-(Setup!$B$6+$F41)+($D41+$E41)*1000,($D41+$E41))&lt;$D41,IF(MOD(V$7-(Setup!$B$6+$F41)+($D41+$E41)*1000,($D41+$E41))&lt;Setup!$B$11,"D","N"),IF(AND(Setup!$B$9="Take from R&amp;R",OR(MOD(V$7-(Setup!$B$6+$F41)+($D41+$E41)*1000,($D41+$E41))=$D41,MOD(V$7-(Setup!$B$6+$F41)+($D41+$E41)*1000,($D41+$E41))=($D41+$E41)-1)),"T","R"))))</f>
      </c>
      <c r="W41" s="24">
        <f>IF($A41="","",IF(AND(Setup!$B$9="Mark as travel",OR(MOD(W$7-(Setup!$B$6+$F41)+($D41+$E41)*1000,($D41+$E41))=0,MOD(W$7-(Setup!$B$6+$F41)+($D41+$E41)*1000,($D41+$E41))=$D41-1)),"T",IF(MOD(W$7-(Setup!$B$6+$F41)+($D41+$E41)*1000,($D41+$E41))&lt;$D41,IF(MOD(W$7-(Setup!$B$6+$F41)+($D41+$E41)*1000,($D41+$E41))&lt;Setup!$B$11,"D","N"),IF(AND(Setup!$B$9="Take from R&amp;R",OR(MOD(W$7-(Setup!$B$6+$F41)+($D41+$E41)*1000,($D41+$E41))=$D41,MOD(W$7-(Setup!$B$6+$F41)+($D41+$E41)*1000,($D41+$E41))=($D41+$E41)-1)),"T","R"))))</f>
      </c>
      <c r="X41" s="24">
        <f>IF($A41="","",IF(AND(Setup!$B$9="Mark as travel",OR(MOD(X$7-(Setup!$B$6+$F41)+($D41+$E41)*1000,($D41+$E41))=0,MOD(X$7-(Setup!$B$6+$F41)+($D41+$E41)*1000,($D41+$E41))=$D41-1)),"T",IF(MOD(X$7-(Setup!$B$6+$F41)+($D41+$E41)*1000,($D41+$E41))&lt;$D41,IF(MOD(X$7-(Setup!$B$6+$F41)+($D41+$E41)*1000,($D41+$E41))&lt;Setup!$B$11,"D","N"),IF(AND(Setup!$B$9="Take from R&amp;R",OR(MOD(X$7-(Setup!$B$6+$F41)+($D41+$E41)*1000,($D41+$E41))=$D41,MOD(X$7-(Setup!$B$6+$F41)+($D41+$E41)*1000,($D41+$E41))=($D41+$E41)-1)),"T","R"))))</f>
      </c>
      <c r="Y41" s="24">
        <f>IF($A41="","",IF(AND(Setup!$B$9="Mark as travel",OR(MOD(Y$7-(Setup!$B$6+$F41)+($D41+$E41)*1000,($D41+$E41))=0,MOD(Y$7-(Setup!$B$6+$F41)+($D41+$E41)*1000,($D41+$E41))=$D41-1)),"T",IF(MOD(Y$7-(Setup!$B$6+$F41)+($D41+$E41)*1000,($D41+$E41))&lt;$D41,IF(MOD(Y$7-(Setup!$B$6+$F41)+($D41+$E41)*1000,($D41+$E41))&lt;Setup!$B$11,"D","N"),IF(AND(Setup!$B$9="Take from R&amp;R",OR(MOD(Y$7-(Setup!$B$6+$F41)+($D41+$E41)*1000,($D41+$E41))=$D41,MOD(Y$7-(Setup!$B$6+$F41)+($D41+$E41)*1000,($D41+$E41))=($D41+$E41)-1)),"T","R"))))</f>
      </c>
      <c r="Z41" s="24">
        <f>IF($A41="","",IF(AND(Setup!$B$9="Mark as travel",OR(MOD(Z$7-(Setup!$B$6+$F41)+($D41+$E41)*1000,($D41+$E41))=0,MOD(Z$7-(Setup!$B$6+$F41)+($D41+$E41)*1000,($D41+$E41))=$D41-1)),"T",IF(MOD(Z$7-(Setup!$B$6+$F41)+($D41+$E41)*1000,($D41+$E41))&lt;$D41,IF(MOD(Z$7-(Setup!$B$6+$F41)+($D41+$E41)*1000,($D41+$E41))&lt;Setup!$B$11,"D","N"),IF(AND(Setup!$B$9="Take from R&amp;R",OR(MOD(Z$7-(Setup!$B$6+$F41)+($D41+$E41)*1000,($D41+$E41))=$D41,MOD(Z$7-(Setup!$B$6+$F41)+($D41+$E41)*1000,($D41+$E41))=($D41+$E41)-1)),"T","R"))))</f>
      </c>
      <c r="AA41" s="24">
        <f>IF($A41="","",IF(AND(Setup!$B$9="Mark as travel",OR(MOD(AA$7-(Setup!$B$6+$F41)+($D41+$E41)*1000,($D41+$E41))=0,MOD(AA$7-(Setup!$B$6+$F41)+($D41+$E41)*1000,($D41+$E41))=$D41-1)),"T",IF(MOD(AA$7-(Setup!$B$6+$F41)+($D41+$E41)*1000,($D41+$E41))&lt;$D41,IF(MOD(AA$7-(Setup!$B$6+$F41)+($D41+$E41)*1000,($D41+$E41))&lt;Setup!$B$11,"D","N"),IF(AND(Setup!$B$9="Take from R&amp;R",OR(MOD(AA$7-(Setup!$B$6+$F41)+($D41+$E41)*1000,($D41+$E41))=$D41,MOD(AA$7-(Setup!$B$6+$F41)+($D41+$E41)*1000,($D41+$E41))=($D41+$E41)-1)),"T","R"))))</f>
      </c>
      <c r="AB41" s="24">
        <f>IF($A41="","",IF(AND(Setup!$B$9="Mark as travel",OR(MOD(AB$7-(Setup!$B$6+$F41)+($D41+$E41)*1000,($D41+$E41))=0,MOD(AB$7-(Setup!$B$6+$F41)+($D41+$E41)*1000,($D41+$E41))=$D41-1)),"T",IF(MOD(AB$7-(Setup!$B$6+$F41)+($D41+$E41)*1000,($D41+$E41))&lt;$D41,IF(MOD(AB$7-(Setup!$B$6+$F41)+($D41+$E41)*1000,($D41+$E41))&lt;Setup!$B$11,"D","N"),IF(AND(Setup!$B$9="Take from R&amp;R",OR(MOD(AB$7-(Setup!$B$6+$F41)+($D41+$E41)*1000,($D41+$E41))=$D41,MOD(AB$7-(Setup!$B$6+$F41)+($D41+$E41)*1000,($D41+$E41))=($D41+$E41)-1)),"T","R"))))</f>
      </c>
      <c r="AC41" s="24">
        <f>IF($A41="","",IF(AND(Setup!$B$9="Mark as travel",OR(MOD(AC$7-(Setup!$B$6+$F41)+($D41+$E41)*1000,($D41+$E41))=0,MOD(AC$7-(Setup!$B$6+$F41)+($D41+$E41)*1000,($D41+$E41))=$D41-1)),"T",IF(MOD(AC$7-(Setup!$B$6+$F41)+($D41+$E41)*1000,($D41+$E41))&lt;$D41,IF(MOD(AC$7-(Setup!$B$6+$F41)+($D41+$E41)*1000,($D41+$E41))&lt;Setup!$B$11,"D","N"),IF(AND(Setup!$B$9="Take from R&amp;R",OR(MOD(AC$7-(Setup!$B$6+$F41)+($D41+$E41)*1000,($D41+$E41))=$D41,MOD(AC$7-(Setup!$B$6+$F41)+($D41+$E41)*1000,($D41+$E41))=($D41+$E41)-1)),"T","R"))))</f>
      </c>
      <c r="AD41" s="24">
        <f>IF($A41="","",IF(AND(Setup!$B$9="Mark as travel",OR(MOD(AD$7-(Setup!$B$6+$F41)+($D41+$E41)*1000,($D41+$E41))=0,MOD(AD$7-(Setup!$B$6+$F41)+($D41+$E41)*1000,($D41+$E41))=$D41-1)),"T",IF(MOD(AD$7-(Setup!$B$6+$F41)+($D41+$E41)*1000,($D41+$E41))&lt;$D41,IF(MOD(AD$7-(Setup!$B$6+$F41)+($D41+$E41)*1000,($D41+$E41))&lt;Setup!$B$11,"D","N"),IF(AND(Setup!$B$9="Take from R&amp;R",OR(MOD(AD$7-(Setup!$B$6+$F41)+($D41+$E41)*1000,($D41+$E41))=$D41,MOD(AD$7-(Setup!$B$6+$F41)+($D41+$E41)*1000,($D41+$E41))=($D41+$E41)-1)),"T","R"))))</f>
      </c>
      <c r="AE41" s="24">
        <f>IF($A41="","",IF(AND(Setup!$B$9="Mark as travel",OR(MOD(AE$7-(Setup!$B$6+$F41)+($D41+$E41)*1000,($D41+$E41))=0,MOD(AE$7-(Setup!$B$6+$F41)+($D41+$E41)*1000,($D41+$E41))=$D41-1)),"T",IF(MOD(AE$7-(Setup!$B$6+$F41)+($D41+$E41)*1000,($D41+$E41))&lt;$D41,IF(MOD(AE$7-(Setup!$B$6+$F41)+($D41+$E41)*1000,($D41+$E41))&lt;Setup!$B$11,"D","N"),IF(AND(Setup!$B$9="Take from R&amp;R",OR(MOD(AE$7-(Setup!$B$6+$F41)+($D41+$E41)*1000,($D41+$E41))=$D41,MOD(AE$7-(Setup!$B$6+$F41)+($D41+$E41)*1000,($D41+$E41))=($D41+$E41)-1)),"T","R"))))</f>
      </c>
      <c r="AF41" s="24">
        <f>IF($A41="","",IF(AND(Setup!$B$9="Mark as travel",OR(MOD(AF$7-(Setup!$B$6+$F41)+($D41+$E41)*1000,($D41+$E41))=0,MOD(AF$7-(Setup!$B$6+$F41)+($D41+$E41)*1000,($D41+$E41))=$D41-1)),"T",IF(MOD(AF$7-(Setup!$B$6+$F41)+($D41+$E41)*1000,($D41+$E41))&lt;$D41,IF(MOD(AF$7-(Setup!$B$6+$F41)+($D41+$E41)*1000,($D41+$E41))&lt;Setup!$B$11,"D","N"),IF(AND(Setup!$B$9="Take from R&amp;R",OR(MOD(AF$7-(Setup!$B$6+$F41)+($D41+$E41)*1000,($D41+$E41))=$D41,MOD(AF$7-(Setup!$B$6+$F41)+($D41+$E41)*1000,($D41+$E41))=($D41+$E41)-1)),"T","R"))))</f>
      </c>
      <c r="AG41" s="24">
        <f>IF($A41="","",IF(AND(Setup!$B$9="Mark as travel",OR(MOD(AG$7-(Setup!$B$6+$F41)+($D41+$E41)*1000,($D41+$E41))=0,MOD(AG$7-(Setup!$B$6+$F41)+($D41+$E41)*1000,($D41+$E41))=$D41-1)),"T",IF(MOD(AG$7-(Setup!$B$6+$F41)+($D41+$E41)*1000,($D41+$E41))&lt;$D41,IF(MOD(AG$7-(Setup!$B$6+$F41)+($D41+$E41)*1000,($D41+$E41))&lt;Setup!$B$11,"D","N"),IF(AND(Setup!$B$9="Take from R&amp;R",OR(MOD(AG$7-(Setup!$B$6+$F41)+($D41+$E41)*1000,($D41+$E41))=$D41,MOD(AG$7-(Setup!$B$6+$F41)+($D41+$E41)*1000,($D41+$E41))=($D41+$E41)-1)),"T","R"))))</f>
      </c>
      <c r="AH41" s="24">
        <f>IF($A41="","",IF(AND(Setup!$B$9="Mark as travel",OR(MOD(AH$7-(Setup!$B$6+$F41)+($D41+$E41)*1000,($D41+$E41))=0,MOD(AH$7-(Setup!$B$6+$F41)+($D41+$E41)*1000,($D41+$E41))=$D41-1)),"T",IF(MOD(AH$7-(Setup!$B$6+$F41)+($D41+$E41)*1000,($D41+$E41))&lt;$D41,IF(MOD(AH$7-(Setup!$B$6+$F41)+($D41+$E41)*1000,($D41+$E41))&lt;Setup!$B$11,"D","N"),IF(AND(Setup!$B$9="Take from R&amp;R",OR(MOD(AH$7-(Setup!$B$6+$F41)+($D41+$E41)*1000,($D41+$E41))=$D41,MOD(AH$7-(Setup!$B$6+$F41)+($D41+$E41)*1000,($D41+$E41))=($D41+$E41)-1)),"T","R"))))</f>
      </c>
      <c r="AI41" s="24">
        <f>IF($A41="","",IF(AND(Setup!$B$9="Mark as travel",OR(MOD(AI$7-(Setup!$B$6+$F41)+($D41+$E41)*1000,($D41+$E41))=0,MOD(AI$7-(Setup!$B$6+$F41)+($D41+$E41)*1000,($D41+$E41))=$D41-1)),"T",IF(MOD(AI$7-(Setup!$B$6+$F41)+($D41+$E41)*1000,($D41+$E41))&lt;$D41,IF(MOD(AI$7-(Setup!$B$6+$F41)+($D41+$E41)*1000,($D41+$E41))&lt;Setup!$B$11,"D","N"),IF(AND(Setup!$B$9="Take from R&amp;R",OR(MOD(AI$7-(Setup!$B$6+$F41)+($D41+$E41)*1000,($D41+$E41))=$D41,MOD(AI$7-(Setup!$B$6+$F41)+($D41+$E41)*1000,($D41+$E41))=($D41+$E41)-1)),"T","R"))))</f>
      </c>
      <c r="AJ41" s="24">
        <f>IF($A41="","",IF(AND(Setup!$B$9="Mark as travel",OR(MOD(AJ$7-(Setup!$B$6+$F41)+($D41+$E41)*1000,($D41+$E41))=0,MOD(AJ$7-(Setup!$B$6+$F41)+($D41+$E41)*1000,($D41+$E41))=$D41-1)),"T",IF(MOD(AJ$7-(Setup!$B$6+$F41)+($D41+$E41)*1000,($D41+$E41))&lt;$D41,IF(MOD(AJ$7-(Setup!$B$6+$F41)+($D41+$E41)*1000,($D41+$E41))&lt;Setup!$B$11,"D","N"),IF(AND(Setup!$B$9="Take from R&amp;R",OR(MOD(AJ$7-(Setup!$B$6+$F41)+($D41+$E41)*1000,($D41+$E41))=$D41,MOD(AJ$7-(Setup!$B$6+$F41)+($D41+$E41)*1000,($D41+$E41))=($D41+$E41)-1)),"T","R"))))</f>
      </c>
      <c r="AK41" s="24">
        <f>IF($A41="","",IF(AND(Setup!$B$9="Mark as travel",OR(MOD(AK$7-(Setup!$B$6+$F41)+($D41+$E41)*1000,($D41+$E41))=0,MOD(AK$7-(Setup!$B$6+$F41)+($D41+$E41)*1000,($D41+$E41))=$D41-1)),"T",IF(MOD(AK$7-(Setup!$B$6+$F41)+($D41+$E41)*1000,($D41+$E41))&lt;$D41,IF(MOD(AK$7-(Setup!$B$6+$F41)+($D41+$E41)*1000,($D41+$E41))&lt;Setup!$B$11,"D","N"),IF(AND(Setup!$B$9="Take from R&amp;R",OR(MOD(AK$7-(Setup!$B$6+$F41)+($D41+$E41)*1000,($D41+$E41))=$D41,MOD(AK$7-(Setup!$B$6+$F41)+($D41+$E41)*1000,($D41+$E41))=($D41+$E41)-1)),"T","R"))))</f>
      </c>
      <c r="AL41" s="24">
        <f>IF($A41="","",IF(AND(Setup!$B$9="Mark as travel",OR(MOD(AL$7-(Setup!$B$6+$F41)+($D41+$E41)*1000,($D41+$E41))=0,MOD(AL$7-(Setup!$B$6+$F41)+($D41+$E41)*1000,($D41+$E41))=$D41-1)),"T",IF(MOD(AL$7-(Setup!$B$6+$F41)+($D41+$E41)*1000,($D41+$E41))&lt;$D41,IF(MOD(AL$7-(Setup!$B$6+$F41)+($D41+$E41)*1000,($D41+$E41))&lt;Setup!$B$11,"D","N"),IF(AND(Setup!$B$9="Take from R&amp;R",OR(MOD(AL$7-(Setup!$B$6+$F41)+($D41+$E41)*1000,($D41+$E41))=$D41,MOD(AL$7-(Setup!$B$6+$F41)+($D41+$E41)*1000,($D41+$E41))=($D41+$E41)-1)),"T","R"))))</f>
      </c>
      <c r="AM41" s="24">
        <f>IF($A41="","",IF(AND(Setup!$B$9="Mark as travel",OR(MOD(AM$7-(Setup!$B$6+$F41)+($D41+$E41)*1000,($D41+$E41))=0,MOD(AM$7-(Setup!$B$6+$F41)+($D41+$E41)*1000,($D41+$E41))=$D41-1)),"T",IF(MOD(AM$7-(Setup!$B$6+$F41)+($D41+$E41)*1000,($D41+$E41))&lt;$D41,IF(MOD(AM$7-(Setup!$B$6+$F41)+($D41+$E41)*1000,($D41+$E41))&lt;Setup!$B$11,"D","N"),IF(AND(Setup!$B$9="Take from R&amp;R",OR(MOD(AM$7-(Setup!$B$6+$F41)+($D41+$E41)*1000,($D41+$E41))=$D41,MOD(AM$7-(Setup!$B$6+$F41)+($D41+$E41)*1000,($D41+$E41))=($D41+$E41)-1)),"T","R"))))</f>
      </c>
      <c r="AN41" s="24">
        <f>IF($A41="","",IF(AND(Setup!$B$9="Mark as travel",OR(MOD(AN$7-(Setup!$B$6+$F41)+($D41+$E41)*1000,($D41+$E41))=0,MOD(AN$7-(Setup!$B$6+$F41)+($D41+$E41)*1000,($D41+$E41))=$D41-1)),"T",IF(MOD(AN$7-(Setup!$B$6+$F41)+($D41+$E41)*1000,($D41+$E41))&lt;$D41,IF(MOD(AN$7-(Setup!$B$6+$F41)+($D41+$E41)*1000,($D41+$E41))&lt;Setup!$B$11,"D","N"),IF(AND(Setup!$B$9="Take from R&amp;R",OR(MOD(AN$7-(Setup!$B$6+$F41)+($D41+$E41)*1000,($D41+$E41))=$D41,MOD(AN$7-(Setup!$B$6+$F41)+($D41+$E41)*1000,($D41+$E41))=($D41+$E41)-1)),"T","R"))))</f>
      </c>
      <c r="AO41" s="24">
        <f>IF($A41="","",IF(AND(Setup!$B$9="Mark as travel",OR(MOD(AO$7-(Setup!$B$6+$F41)+($D41+$E41)*1000,($D41+$E41))=0,MOD(AO$7-(Setup!$B$6+$F41)+($D41+$E41)*1000,($D41+$E41))=$D41-1)),"T",IF(MOD(AO$7-(Setup!$B$6+$F41)+($D41+$E41)*1000,($D41+$E41))&lt;$D41,IF(MOD(AO$7-(Setup!$B$6+$F41)+($D41+$E41)*1000,($D41+$E41))&lt;Setup!$B$11,"D","N"),IF(AND(Setup!$B$9="Take from R&amp;R",OR(MOD(AO$7-(Setup!$B$6+$F41)+($D41+$E41)*1000,($D41+$E41))=$D41,MOD(AO$7-(Setup!$B$6+$F41)+($D41+$E41)*1000,($D41+$E41))=($D41+$E41)-1)),"T","R"))))</f>
      </c>
      <c r="AP41" s="24">
        <f>IF($A41="","",IF(AND(Setup!$B$9="Mark as travel",OR(MOD(AP$7-(Setup!$B$6+$F41)+($D41+$E41)*1000,($D41+$E41))=0,MOD(AP$7-(Setup!$B$6+$F41)+($D41+$E41)*1000,($D41+$E41))=$D41-1)),"T",IF(MOD(AP$7-(Setup!$B$6+$F41)+($D41+$E41)*1000,($D41+$E41))&lt;$D41,IF(MOD(AP$7-(Setup!$B$6+$F41)+($D41+$E41)*1000,($D41+$E41))&lt;Setup!$B$11,"D","N"),IF(AND(Setup!$B$9="Take from R&amp;R",OR(MOD(AP$7-(Setup!$B$6+$F41)+($D41+$E41)*1000,($D41+$E41))=$D41,MOD(AP$7-(Setup!$B$6+$F41)+($D41+$E41)*1000,($D41+$E41))=($D41+$E41)-1)),"T","R"))))</f>
      </c>
      <c r="AQ41" s="24">
        <f>IF($A41="","",IF(AND(Setup!$B$9="Mark as travel",OR(MOD(AQ$7-(Setup!$B$6+$F41)+($D41+$E41)*1000,($D41+$E41))=0,MOD(AQ$7-(Setup!$B$6+$F41)+($D41+$E41)*1000,($D41+$E41))=$D41-1)),"T",IF(MOD(AQ$7-(Setup!$B$6+$F41)+($D41+$E41)*1000,($D41+$E41))&lt;$D41,IF(MOD(AQ$7-(Setup!$B$6+$F41)+($D41+$E41)*1000,($D41+$E41))&lt;Setup!$B$11,"D","N"),IF(AND(Setup!$B$9="Take from R&amp;R",OR(MOD(AQ$7-(Setup!$B$6+$F41)+($D41+$E41)*1000,($D41+$E41))=$D41,MOD(AQ$7-(Setup!$B$6+$F41)+($D41+$E41)*1000,($D41+$E41))=($D41+$E41)-1)),"T","R"))))</f>
      </c>
      <c r="AR41" s="24">
        <f>IF($A41="","",IF(AND(Setup!$B$9="Mark as travel",OR(MOD(AR$7-(Setup!$B$6+$F41)+($D41+$E41)*1000,($D41+$E41))=0,MOD(AR$7-(Setup!$B$6+$F41)+($D41+$E41)*1000,($D41+$E41))=$D41-1)),"T",IF(MOD(AR$7-(Setup!$B$6+$F41)+($D41+$E41)*1000,($D41+$E41))&lt;$D41,IF(MOD(AR$7-(Setup!$B$6+$F41)+($D41+$E41)*1000,($D41+$E41))&lt;Setup!$B$11,"D","N"),IF(AND(Setup!$B$9="Take from R&amp;R",OR(MOD(AR$7-(Setup!$B$6+$F41)+($D41+$E41)*1000,($D41+$E41))=$D41,MOD(AR$7-(Setup!$B$6+$F41)+($D41+$E41)*1000,($D41+$E41))=($D41+$E41)-1)),"T","R"))))</f>
      </c>
      <c r="AS41" s="24">
        <f>IF($A41="","",IF(AND(Setup!$B$9="Mark as travel",OR(MOD(AS$7-(Setup!$B$6+$F41)+($D41+$E41)*1000,($D41+$E41))=0,MOD(AS$7-(Setup!$B$6+$F41)+($D41+$E41)*1000,($D41+$E41))=$D41-1)),"T",IF(MOD(AS$7-(Setup!$B$6+$F41)+($D41+$E41)*1000,($D41+$E41))&lt;$D41,IF(MOD(AS$7-(Setup!$B$6+$F41)+($D41+$E41)*1000,($D41+$E41))&lt;Setup!$B$11,"D","N"),IF(AND(Setup!$B$9="Take from R&amp;R",OR(MOD(AS$7-(Setup!$B$6+$F41)+($D41+$E41)*1000,($D41+$E41))=$D41,MOD(AS$7-(Setup!$B$6+$F41)+($D41+$E41)*1000,($D41+$E41))=($D41+$E41)-1)),"T","R"))))</f>
      </c>
      <c r="AT41" s="24">
        <f>IF($A41="","",IF(AND(Setup!$B$9="Mark as travel",OR(MOD(AT$7-(Setup!$B$6+$F41)+($D41+$E41)*1000,($D41+$E41))=0,MOD(AT$7-(Setup!$B$6+$F41)+($D41+$E41)*1000,($D41+$E41))=$D41-1)),"T",IF(MOD(AT$7-(Setup!$B$6+$F41)+($D41+$E41)*1000,($D41+$E41))&lt;$D41,IF(MOD(AT$7-(Setup!$B$6+$F41)+($D41+$E41)*1000,($D41+$E41))&lt;Setup!$B$11,"D","N"),IF(AND(Setup!$B$9="Take from R&amp;R",OR(MOD(AT$7-(Setup!$B$6+$F41)+($D41+$E41)*1000,($D41+$E41))=$D41,MOD(AT$7-(Setup!$B$6+$F41)+($D41+$E41)*1000,($D41+$E41))=($D41+$E41)-1)),"T","R"))))</f>
      </c>
      <c r="AU41" s="24">
        <f>IF($A41="","",IF(AND(Setup!$B$9="Mark as travel",OR(MOD(AU$7-(Setup!$B$6+$F41)+($D41+$E41)*1000,($D41+$E41))=0,MOD(AU$7-(Setup!$B$6+$F41)+($D41+$E41)*1000,($D41+$E41))=$D41-1)),"T",IF(MOD(AU$7-(Setup!$B$6+$F41)+($D41+$E41)*1000,($D41+$E41))&lt;$D41,IF(MOD(AU$7-(Setup!$B$6+$F41)+($D41+$E41)*1000,($D41+$E41))&lt;Setup!$B$11,"D","N"),IF(AND(Setup!$B$9="Take from R&amp;R",OR(MOD(AU$7-(Setup!$B$6+$F41)+($D41+$E41)*1000,($D41+$E41))=$D41,MOD(AU$7-(Setup!$B$6+$F41)+($D41+$E41)*1000,($D41+$E41))=($D41+$E41)-1)),"T","R"))))</f>
      </c>
      <c r="AV41" s="24">
        <f>IF($A41="","",IF(AND(Setup!$B$9="Mark as travel",OR(MOD(AV$7-(Setup!$B$6+$F41)+($D41+$E41)*1000,($D41+$E41))=0,MOD(AV$7-(Setup!$B$6+$F41)+($D41+$E41)*1000,($D41+$E41))=$D41-1)),"T",IF(MOD(AV$7-(Setup!$B$6+$F41)+($D41+$E41)*1000,($D41+$E41))&lt;$D41,IF(MOD(AV$7-(Setup!$B$6+$F41)+($D41+$E41)*1000,($D41+$E41))&lt;Setup!$B$11,"D","N"),IF(AND(Setup!$B$9="Take from R&amp;R",OR(MOD(AV$7-(Setup!$B$6+$F41)+($D41+$E41)*1000,($D41+$E41))=$D41,MOD(AV$7-(Setup!$B$6+$F41)+($D41+$E41)*1000,($D41+$E41))=($D41+$E41)-1)),"T","R"))))</f>
      </c>
      <c r="AW41" s="24">
        <f>IF($A41="","",IF(AND(Setup!$B$9="Mark as travel",OR(MOD(AW$7-(Setup!$B$6+$F41)+($D41+$E41)*1000,($D41+$E41))=0,MOD(AW$7-(Setup!$B$6+$F41)+($D41+$E41)*1000,($D41+$E41))=$D41-1)),"T",IF(MOD(AW$7-(Setup!$B$6+$F41)+($D41+$E41)*1000,($D41+$E41))&lt;$D41,IF(MOD(AW$7-(Setup!$B$6+$F41)+($D41+$E41)*1000,($D41+$E41))&lt;Setup!$B$11,"D","N"),IF(AND(Setup!$B$9="Take from R&amp;R",OR(MOD(AW$7-(Setup!$B$6+$F41)+($D41+$E41)*1000,($D41+$E41))=$D41,MOD(AW$7-(Setup!$B$6+$F41)+($D41+$E41)*1000,($D41+$E41))=($D41+$E41)-1)),"T","R"))))</f>
      </c>
      <c r="AX41" s="24">
        <f>IF($A41="","",IF(AND(Setup!$B$9="Mark as travel",OR(MOD(AX$7-(Setup!$B$6+$F41)+($D41+$E41)*1000,($D41+$E41))=0,MOD(AX$7-(Setup!$B$6+$F41)+($D41+$E41)*1000,($D41+$E41))=$D41-1)),"T",IF(MOD(AX$7-(Setup!$B$6+$F41)+($D41+$E41)*1000,($D41+$E41))&lt;$D41,IF(MOD(AX$7-(Setup!$B$6+$F41)+($D41+$E41)*1000,($D41+$E41))&lt;Setup!$B$11,"D","N"),IF(AND(Setup!$B$9="Take from R&amp;R",OR(MOD(AX$7-(Setup!$B$6+$F41)+($D41+$E41)*1000,($D41+$E41))=$D41,MOD(AX$7-(Setup!$B$6+$F41)+($D41+$E41)*1000,($D41+$E41))=($D41+$E41)-1)),"T","R"))))</f>
      </c>
      <c r="AY41" s="24">
        <f>IF($A41="","",IF(AND(Setup!$B$9="Mark as travel",OR(MOD(AY$7-(Setup!$B$6+$F41)+($D41+$E41)*1000,($D41+$E41))=0,MOD(AY$7-(Setup!$B$6+$F41)+($D41+$E41)*1000,($D41+$E41))=$D41-1)),"T",IF(MOD(AY$7-(Setup!$B$6+$F41)+($D41+$E41)*1000,($D41+$E41))&lt;$D41,IF(MOD(AY$7-(Setup!$B$6+$F41)+($D41+$E41)*1000,($D41+$E41))&lt;Setup!$B$11,"D","N"),IF(AND(Setup!$B$9="Take from R&amp;R",OR(MOD(AY$7-(Setup!$B$6+$F41)+($D41+$E41)*1000,($D41+$E41))=$D41,MOD(AY$7-(Setup!$B$6+$F41)+($D41+$E41)*1000,($D41+$E41))=($D41+$E41)-1)),"T","R"))))</f>
      </c>
      <c r="AZ41" s="24">
        <f>IF($A41="","",IF(AND(Setup!$B$9="Mark as travel",OR(MOD(AZ$7-(Setup!$B$6+$F41)+($D41+$E41)*1000,($D41+$E41))=0,MOD(AZ$7-(Setup!$B$6+$F41)+($D41+$E41)*1000,($D41+$E41))=$D41-1)),"T",IF(MOD(AZ$7-(Setup!$B$6+$F41)+($D41+$E41)*1000,($D41+$E41))&lt;$D41,IF(MOD(AZ$7-(Setup!$B$6+$F41)+($D41+$E41)*1000,($D41+$E41))&lt;Setup!$B$11,"D","N"),IF(AND(Setup!$B$9="Take from R&amp;R",OR(MOD(AZ$7-(Setup!$B$6+$F41)+($D41+$E41)*1000,($D41+$E41))=$D41,MOD(AZ$7-(Setup!$B$6+$F41)+($D41+$E41)*1000,($D41+$E41))=($D41+$E41)-1)),"T","R"))))</f>
      </c>
      <c r="BA41" s="24">
        <f>IF($A41="","",IF(AND(Setup!$B$9="Mark as travel",OR(MOD(BA$7-(Setup!$B$6+$F41)+($D41+$E41)*1000,($D41+$E41))=0,MOD(BA$7-(Setup!$B$6+$F41)+($D41+$E41)*1000,($D41+$E41))=$D41-1)),"T",IF(MOD(BA$7-(Setup!$B$6+$F41)+($D41+$E41)*1000,($D41+$E41))&lt;$D41,IF(MOD(BA$7-(Setup!$B$6+$F41)+($D41+$E41)*1000,($D41+$E41))&lt;Setup!$B$11,"D","N"),IF(AND(Setup!$B$9="Take from R&amp;R",OR(MOD(BA$7-(Setup!$B$6+$F41)+($D41+$E41)*1000,($D41+$E41))=$D41,MOD(BA$7-(Setup!$B$6+$F41)+($D41+$E41)*1000,($D41+$E41))=($D41+$E41)-1)),"T","R"))))</f>
      </c>
      <c r="BB41" s="24">
        <f>IF($A41="","",IF(AND(Setup!$B$9="Mark as travel",OR(MOD(BB$7-(Setup!$B$6+$F41)+($D41+$E41)*1000,($D41+$E41))=0,MOD(BB$7-(Setup!$B$6+$F41)+($D41+$E41)*1000,($D41+$E41))=$D41-1)),"T",IF(MOD(BB$7-(Setup!$B$6+$F41)+($D41+$E41)*1000,($D41+$E41))&lt;$D41,IF(MOD(BB$7-(Setup!$B$6+$F41)+($D41+$E41)*1000,($D41+$E41))&lt;Setup!$B$11,"D","N"),IF(AND(Setup!$B$9="Take from R&amp;R",OR(MOD(BB$7-(Setup!$B$6+$F41)+($D41+$E41)*1000,($D41+$E41))=$D41,MOD(BB$7-(Setup!$B$6+$F41)+($D41+$E41)*1000,($D41+$E41))=($D41+$E41)-1)),"T","R"))))</f>
      </c>
      <c r="BC41" s="24">
        <f>IF($A41="","",IF(AND(Setup!$B$9="Mark as travel",OR(MOD(BC$7-(Setup!$B$6+$F41)+($D41+$E41)*1000,($D41+$E41))=0,MOD(BC$7-(Setup!$B$6+$F41)+($D41+$E41)*1000,($D41+$E41))=$D41-1)),"T",IF(MOD(BC$7-(Setup!$B$6+$F41)+($D41+$E41)*1000,($D41+$E41))&lt;$D41,IF(MOD(BC$7-(Setup!$B$6+$F41)+($D41+$E41)*1000,($D41+$E41))&lt;Setup!$B$11,"D","N"),IF(AND(Setup!$B$9="Take from R&amp;R",OR(MOD(BC$7-(Setup!$B$6+$F41)+($D41+$E41)*1000,($D41+$E41))=$D41,MOD(BC$7-(Setup!$B$6+$F41)+($D41+$E41)*1000,($D41+$E41))=($D41+$E41)-1)),"T","R"))))</f>
      </c>
      <c r="BD41" s="24">
        <f>IF($A41="","",IF(AND(Setup!$B$9="Mark as travel",OR(MOD(BD$7-(Setup!$B$6+$F41)+($D41+$E41)*1000,($D41+$E41))=0,MOD(BD$7-(Setup!$B$6+$F41)+($D41+$E41)*1000,($D41+$E41))=$D41-1)),"T",IF(MOD(BD$7-(Setup!$B$6+$F41)+($D41+$E41)*1000,($D41+$E41))&lt;$D41,IF(MOD(BD$7-(Setup!$B$6+$F41)+($D41+$E41)*1000,($D41+$E41))&lt;Setup!$B$11,"D","N"),IF(AND(Setup!$B$9="Take from R&amp;R",OR(MOD(BD$7-(Setup!$B$6+$F41)+($D41+$E41)*1000,($D41+$E41))=$D41,MOD(BD$7-(Setup!$B$6+$F41)+($D41+$E41)*1000,($D41+$E41))=($D41+$E41)-1)),"T","R"))))</f>
      </c>
      <c r="BE41" s="24">
        <f>IF($A41="","",IF(AND(Setup!$B$9="Mark as travel",OR(MOD(BE$7-(Setup!$B$6+$F41)+($D41+$E41)*1000,($D41+$E41))=0,MOD(BE$7-(Setup!$B$6+$F41)+($D41+$E41)*1000,($D41+$E41))=$D41-1)),"T",IF(MOD(BE$7-(Setup!$B$6+$F41)+($D41+$E41)*1000,($D41+$E41))&lt;$D41,IF(MOD(BE$7-(Setup!$B$6+$F41)+($D41+$E41)*1000,($D41+$E41))&lt;Setup!$B$11,"D","N"),IF(AND(Setup!$B$9="Take from R&amp;R",OR(MOD(BE$7-(Setup!$B$6+$F41)+($D41+$E41)*1000,($D41+$E41))=$D41,MOD(BE$7-(Setup!$B$6+$F41)+($D41+$E41)*1000,($D41+$E41))=($D41+$E41)-1)),"T","R"))))</f>
      </c>
      <c r="BF41" s="24">
        <f>IF($A41="","",IF(AND(Setup!$B$9="Mark as travel",OR(MOD(BF$7-(Setup!$B$6+$F41)+($D41+$E41)*1000,($D41+$E41))=0,MOD(BF$7-(Setup!$B$6+$F41)+($D41+$E41)*1000,($D41+$E41))=$D41-1)),"T",IF(MOD(BF$7-(Setup!$B$6+$F41)+($D41+$E41)*1000,($D41+$E41))&lt;$D41,IF(MOD(BF$7-(Setup!$B$6+$F41)+($D41+$E41)*1000,($D41+$E41))&lt;Setup!$B$11,"D","N"),IF(AND(Setup!$B$9="Take from R&amp;R",OR(MOD(BF$7-(Setup!$B$6+$F41)+($D41+$E41)*1000,($D41+$E41))=$D41,MOD(BF$7-(Setup!$B$6+$F41)+($D41+$E41)*1000,($D41+$E41))=($D41+$E41)-1)),"T","R"))))</f>
      </c>
      <c r="BG41" s="24">
        <f>IF($A41="","",IF(AND(Setup!$B$9="Mark as travel",OR(MOD(BG$7-(Setup!$B$6+$F41)+($D41+$E41)*1000,($D41+$E41))=0,MOD(BG$7-(Setup!$B$6+$F41)+($D41+$E41)*1000,($D41+$E41))=$D41-1)),"T",IF(MOD(BG$7-(Setup!$B$6+$F41)+($D41+$E41)*1000,($D41+$E41))&lt;$D41,IF(MOD(BG$7-(Setup!$B$6+$F41)+($D41+$E41)*1000,($D41+$E41))&lt;Setup!$B$11,"D","N"),IF(AND(Setup!$B$9="Take from R&amp;R",OR(MOD(BG$7-(Setup!$B$6+$F41)+($D41+$E41)*1000,($D41+$E41))=$D41,MOD(BG$7-(Setup!$B$6+$F41)+($D41+$E41)*1000,($D41+$E41))=($D41+$E41)-1)),"T","R"))))</f>
      </c>
      <c r="BH41" s="24">
        <f>IF($A41="","",IF(AND(Setup!$B$9="Mark as travel",OR(MOD(BH$7-(Setup!$B$6+$F41)+($D41+$E41)*1000,($D41+$E41))=0,MOD(BH$7-(Setup!$B$6+$F41)+($D41+$E41)*1000,($D41+$E41))=$D41-1)),"T",IF(MOD(BH$7-(Setup!$B$6+$F41)+($D41+$E41)*1000,($D41+$E41))&lt;$D41,IF(MOD(BH$7-(Setup!$B$6+$F41)+($D41+$E41)*1000,($D41+$E41))&lt;Setup!$B$11,"D","N"),IF(AND(Setup!$B$9="Take from R&amp;R",OR(MOD(BH$7-(Setup!$B$6+$F41)+($D41+$E41)*1000,($D41+$E41))=$D41,MOD(BH$7-(Setup!$B$6+$F41)+($D41+$E41)*1000,($D41+$E41))=($D41+$E41)-1)),"T","R"))))</f>
      </c>
      <c r="BI41" s="24">
        <f>IF($A41="","",IF(AND(Setup!$B$9="Mark as travel",OR(MOD(BI$7-(Setup!$B$6+$F41)+($D41+$E41)*1000,($D41+$E41))=0,MOD(BI$7-(Setup!$B$6+$F41)+($D41+$E41)*1000,($D41+$E41))=$D41-1)),"T",IF(MOD(BI$7-(Setup!$B$6+$F41)+($D41+$E41)*1000,($D41+$E41))&lt;$D41,IF(MOD(BI$7-(Setup!$B$6+$F41)+($D41+$E41)*1000,($D41+$E41))&lt;Setup!$B$11,"D","N"),IF(AND(Setup!$B$9="Take from R&amp;R",OR(MOD(BI$7-(Setup!$B$6+$F41)+($D41+$E41)*1000,($D41+$E41))=$D41,MOD(BI$7-(Setup!$B$6+$F41)+($D41+$E41)*1000,($D41+$E41))=($D41+$E41)-1)),"T","R"))))</f>
      </c>
      <c r="BJ41" s="24">
        <f>IF($A41="","",IF(AND(Setup!$B$9="Mark as travel",OR(MOD(BJ$7-(Setup!$B$6+$F41)+($D41+$E41)*1000,($D41+$E41))=0,MOD(BJ$7-(Setup!$B$6+$F41)+($D41+$E41)*1000,($D41+$E41))=$D41-1)),"T",IF(MOD(BJ$7-(Setup!$B$6+$F41)+($D41+$E41)*1000,($D41+$E41))&lt;$D41,IF(MOD(BJ$7-(Setup!$B$6+$F41)+($D41+$E41)*1000,($D41+$E41))&lt;Setup!$B$11,"D","N"),IF(AND(Setup!$B$9="Take from R&amp;R",OR(MOD(BJ$7-(Setup!$B$6+$F41)+($D41+$E41)*1000,($D41+$E41))=$D41,MOD(BJ$7-(Setup!$B$6+$F41)+($D41+$E41)*1000,($D41+$E41))=($D41+$E41)-1)),"T","R"))))</f>
      </c>
    </row>
    <row r="42" spans="1:62" x14ac:dyDescent="0.25">
      <c r="A42" s="31"/>
      <c r="B42" s="31"/>
      <c r="C42" s="31"/>
      <c r="D42" s="14">
        <f>IF($A42="","",IF(OR($C42="",$C42="Same as Setup"),Setup!$B$15,INDEX(Setup!$B$21:$B$29,MATCH($C42,Setup!$A$21:$A$29,0))))</f>
      </c>
      <c r="E42" s="14">
        <f>IF($A42="","",IF(OR($C42="",$C42="Same as Setup"),Setup!$B$16,INDEX(Setup!$C$21:$C$29,MATCH($C42,Setup!$A$21:$A$29,0))))</f>
      </c>
      <c r="F42" s="5"/>
      <c r="G42" s="24">
        <f>IF($A42="","",IF(AND(Setup!$B$9="Mark as travel",OR(MOD(G$7-(Setup!$B$6+$F42)+($D42+$E42)*1000,($D42+$E42))=0,MOD(G$7-(Setup!$B$6+$F42)+($D42+$E42)*1000,($D42+$E42))=$D42-1)),"T",IF(MOD(G$7-(Setup!$B$6+$F42)+($D42+$E42)*1000,($D42+$E42))&lt;$D42,IF(MOD(G$7-(Setup!$B$6+$F42)+($D42+$E42)*1000,($D42+$E42))&lt;Setup!$B$11,"D","N"),IF(AND(Setup!$B$9="Take from R&amp;R",OR(MOD(G$7-(Setup!$B$6+$F42)+($D42+$E42)*1000,($D42+$E42))=$D42,MOD(G$7-(Setup!$B$6+$F42)+($D42+$E42)*1000,($D42+$E42))=($D42+$E42)-1)),"T","R"))))</f>
      </c>
      <c r="H42" s="24">
        <f>IF($A42="","",IF(AND(Setup!$B$9="Mark as travel",OR(MOD(H$7-(Setup!$B$6+$F42)+($D42+$E42)*1000,($D42+$E42))=0,MOD(H$7-(Setup!$B$6+$F42)+($D42+$E42)*1000,($D42+$E42))=$D42-1)),"T",IF(MOD(H$7-(Setup!$B$6+$F42)+($D42+$E42)*1000,($D42+$E42))&lt;$D42,IF(MOD(H$7-(Setup!$B$6+$F42)+($D42+$E42)*1000,($D42+$E42))&lt;Setup!$B$11,"D","N"),IF(AND(Setup!$B$9="Take from R&amp;R",OR(MOD(H$7-(Setup!$B$6+$F42)+($D42+$E42)*1000,($D42+$E42))=$D42,MOD(H$7-(Setup!$B$6+$F42)+($D42+$E42)*1000,($D42+$E42))=($D42+$E42)-1)),"T","R"))))</f>
      </c>
      <c r="I42" s="24">
        <f>IF($A42="","",IF(AND(Setup!$B$9="Mark as travel",OR(MOD(I$7-(Setup!$B$6+$F42)+($D42+$E42)*1000,($D42+$E42))=0,MOD(I$7-(Setup!$B$6+$F42)+($D42+$E42)*1000,($D42+$E42))=$D42-1)),"T",IF(MOD(I$7-(Setup!$B$6+$F42)+($D42+$E42)*1000,($D42+$E42))&lt;$D42,IF(MOD(I$7-(Setup!$B$6+$F42)+($D42+$E42)*1000,($D42+$E42))&lt;Setup!$B$11,"D","N"),IF(AND(Setup!$B$9="Take from R&amp;R",OR(MOD(I$7-(Setup!$B$6+$F42)+($D42+$E42)*1000,($D42+$E42))=$D42,MOD(I$7-(Setup!$B$6+$F42)+($D42+$E42)*1000,($D42+$E42))=($D42+$E42)-1)),"T","R"))))</f>
      </c>
      <c r="J42" s="24">
        <f>IF($A42="","",IF(AND(Setup!$B$9="Mark as travel",OR(MOD(J$7-(Setup!$B$6+$F42)+($D42+$E42)*1000,($D42+$E42))=0,MOD(J$7-(Setup!$B$6+$F42)+($D42+$E42)*1000,($D42+$E42))=$D42-1)),"T",IF(MOD(J$7-(Setup!$B$6+$F42)+($D42+$E42)*1000,($D42+$E42))&lt;$D42,IF(MOD(J$7-(Setup!$B$6+$F42)+($D42+$E42)*1000,($D42+$E42))&lt;Setup!$B$11,"D","N"),IF(AND(Setup!$B$9="Take from R&amp;R",OR(MOD(J$7-(Setup!$B$6+$F42)+($D42+$E42)*1000,($D42+$E42))=$D42,MOD(J$7-(Setup!$B$6+$F42)+($D42+$E42)*1000,($D42+$E42))=($D42+$E42)-1)),"T","R"))))</f>
      </c>
      <c r="K42" s="24">
        <f>IF($A42="","",IF(AND(Setup!$B$9="Mark as travel",OR(MOD(K$7-(Setup!$B$6+$F42)+($D42+$E42)*1000,($D42+$E42))=0,MOD(K$7-(Setup!$B$6+$F42)+($D42+$E42)*1000,($D42+$E42))=$D42-1)),"T",IF(MOD(K$7-(Setup!$B$6+$F42)+($D42+$E42)*1000,($D42+$E42))&lt;$D42,IF(MOD(K$7-(Setup!$B$6+$F42)+($D42+$E42)*1000,($D42+$E42))&lt;Setup!$B$11,"D","N"),IF(AND(Setup!$B$9="Take from R&amp;R",OR(MOD(K$7-(Setup!$B$6+$F42)+($D42+$E42)*1000,($D42+$E42))=$D42,MOD(K$7-(Setup!$B$6+$F42)+($D42+$E42)*1000,($D42+$E42))=($D42+$E42)-1)),"T","R"))))</f>
      </c>
      <c r="L42" s="24">
        <f>IF($A42="","",IF(AND(Setup!$B$9="Mark as travel",OR(MOD(L$7-(Setup!$B$6+$F42)+($D42+$E42)*1000,($D42+$E42))=0,MOD(L$7-(Setup!$B$6+$F42)+($D42+$E42)*1000,($D42+$E42))=$D42-1)),"T",IF(MOD(L$7-(Setup!$B$6+$F42)+($D42+$E42)*1000,($D42+$E42))&lt;$D42,IF(MOD(L$7-(Setup!$B$6+$F42)+($D42+$E42)*1000,($D42+$E42))&lt;Setup!$B$11,"D","N"),IF(AND(Setup!$B$9="Take from R&amp;R",OR(MOD(L$7-(Setup!$B$6+$F42)+($D42+$E42)*1000,($D42+$E42))=$D42,MOD(L$7-(Setup!$B$6+$F42)+($D42+$E42)*1000,($D42+$E42))=($D42+$E42)-1)),"T","R"))))</f>
      </c>
      <c r="M42" s="24">
        <f>IF($A42="","",IF(AND(Setup!$B$9="Mark as travel",OR(MOD(M$7-(Setup!$B$6+$F42)+($D42+$E42)*1000,($D42+$E42))=0,MOD(M$7-(Setup!$B$6+$F42)+($D42+$E42)*1000,($D42+$E42))=$D42-1)),"T",IF(MOD(M$7-(Setup!$B$6+$F42)+($D42+$E42)*1000,($D42+$E42))&lt;$D42,IF(MOD(M$7-(Setup!$B$6+$F42)+($D42+$E42)*1000,($D42+$E42))&lt;Setup!$B$11,"D","N"),IF(AND(Setup!$B$9="Take from R&amp;R",OR(MOD(M$7-(Setup!$B$6+$F42)+($D42+$E42)*1000,($D42+$E42))=$D42,MOD(M$7-(Setup!$B$6+$F42)+($D42+$E42)*1000,($D42+$E42))=($D42+$E42)-1)),"T","R"))))</f>
      </c>
      <c r="N42" s="24">
        <f>IF($A42="","",IF(AND(Setup!$B$9="Mark as travel",OR(MOD(N$7-(Setup!$B$6+$F42)+($D42+$E42)*1000,($D42+$E42))=0,MOD(N$7-(Setup!$B$6+$F42)+($D42+$E42)*1000,($D42+$E42))=$D42-1)),"T",IF(MOD(N$7-(Setup!$B$6+$F42)+($D42+$E42)*1000,($D42+$E42))&lt;$D42,IF(MOD(N$7-(Setup!$B$6+$F42)+($D42+$E42)*1000,($D42+$E42))&lt;Setup!$B$11,"D","N"),IF(AND(Setup!$B$9="Take from R&amp;R",OR(MOD(N$7-(Setup!$B$6+$F42)+($D42+$E42)*1000,($D42+$E42))=$D42,MOD(N$7-(Setup!$B$6+$F42)+($D42+$E42)*1000,($D42+$E42))=($D42+$E42)-1)),"T","R"))))</f>
      </c>
      <c r="O42" s="24">
        <f>IF($A42="","",IF(AND(Setup!$B$9="Mark as travel",OR(MOD(O$7-(Setup!$B$6+$F42)+($D42+$E42)*1000,($D42+$E42))=0,MOD(O$7-(Setup!$B$6+$F42)+($D42+$E42)*1000,($D42+$E42))=$D42-1)),"T",IF(MOD(O$7-(Setup!$B$6+$F42)+($D42+$E42)*1000,($D42+$E42))&lt;$D42,IF(MOD(O$7-(Setup!$B$6+$F42)+($D42+$E42)*1000,($D42+$E42))&lt;Setup!$B$11,"D","N"),IF(AND(Setup!$B$9="Take from R&amp;R",OR(MOD(O$7-(Setup!$B$6+$F42)+($D42+$E42)*1000,($D42+$E42))=$D42,MOD(O$7-(Setup!$B$6+$F42)+($D42+$E42)*1000,($D42+$E42))=($D42+$E42)-1)),"T","R"))))</f>
      </c>
      <c r="P42" s="24">
        <f>IF($A42="","",IF(AND(Setup!$B$9="Mark as travel",OR(MOD(P$7-(Setup!$B$6+$F42)+($D42+$E42)*1000,($D42+$E42))=0,MOD(P$7-(Setup!$B$6+$F42)+($D42+$E42)*1000,($D42+$E42))=$D42-1)),"T",IF(MOD(P$7-(Setup!$B$6+$F42)+($D42+$E42)*1000,($D42+$E42))&lt;$D42,IF(MOD(P$7-(Setup!$B$6+$F42)+($D42+$E42)*1000,($D42+$E42))&lt;Setup!$B$11,"D","N"),IF(AND(Setup!$B$9="Take from R&amp;R",OR(MOD(P$7-(Setup!$B$6+$F42)+($D42+$E42)*1000,($D42+$E42))=$D42,MOD(P$7-(Setup!$B$6+$F42)+($D42+$E42)*1000,($D42+$E42))=($D42+$E42)-1)),"T","R"))))</f>
      </c>
      <c r="Q42" s="24">
        <f>IF($A42="","",IF(AND(Setup!$B$9="Mark as travel",OR(MOD(Q$7-(Setup!$B$6+$F42)+($D42+$E42)*1000,($D42+$E42))=0,MOD(Q$7-(Setup!$B$6+$F42)+($D42+$E42)*1000,($D42+$E42))=$D42-1)),"T",IF(MOD(Q$7-(Setup!$B$6+$F42)+($D42+$E42)*1000,($D42+$E42))&lt;$D42,IF(MOD(Q$7-(Setup!$B$6+$F42)+($D42+$E42)*1000,($D42+$E42))&lt;Setup!$B$11,"D","N"),IF(AND(Setup!$B$9="Take from R&amp;R",OR(MOD(Q$7-(Setup!$B$6+$F42)+($D42+$E42)*1000,($D42+$E42))=$D42,MOD(Q$7-(Setup!$B$6+$F42)+($D42+$E42)*1000,($D42+$E42))=($D42+$E42)-1)),"T","R"))))</f>
      </c>
      <c r="R42" s="24">
        <f>IF($A42="","",IF(AND(Setup!$B$9="Mark as travel",OR(MOD(R$7-(Setup!$B$6+$F42)+($D42+$E42)*1000,($D42+$E42))=0,MOD(R$7-(Setup!$B$6+$F42)+($D42+$E42)*1000,($D42+$E42))=$D42-1)),"T",IF(MOD(R$7-(Setup!$B$6+$F42)+($D42+$E42)*1000,($D42+$E42))&lt;$D42,IF(MOD(R$7-(Setup!$B$6+$F42)+($D42+$E42)*1000,($D42+$E42))&lt;Setup!$B$11,"D","N"),IF(AND(Setup!$B$9="Take from R&amp;R",OR(MOD(R$7-(Setup!$B$6+$F42)+($D42+$E42)*1000,($D42+$E42))=$D42,MOD(R$7-(Setup!$B$6+$F42)+($D42+$E42)*1000,($D42+$E42))=($D42+$E42)-1)),"T","R"))))</f>
      </c>
      <c r="S42" s="24">
        <f>IF($A42="","",IF(AND(Setup!$B$9="Mark as travel",OR(MOD(S$7-(Setup!$B$6+$F42)+($D42+$E42)*1000,($D42+$E42))=0,MOD(S$7-(Setup!$B$6+$F42)+($D42+$E42)*1000,($D42+$E42))=$D42-1)),"T",IF(MOD(S$7-(Setup!$B$6+$F42)+($D42+$E42)*1000,($D42+$E42))&lt;$D42,IF(MOD(S$7-(Setup!$B$6+$F42)+($D42+$E42)*1000,($D42+$E42))&lt;Setup!$B$11,"D","N"),IF(AND(Setup!$B$9="Take from R&amp;R",OR(MOD(S$7-(Setup!$B$6+$F42)+($D42+$E42)*1000,($D42+$E42))=$D42,MOD(S$7-(Setup!$B$6+$F42)+($D42+$E42)*1000,($D42+$E42))=($D42+$E42)-1)),"T","R"))))</f>
      </c>
      <c r="T42" s="24">
        <f>IF($A42="","",IF(AND(Setup!$B$9="Mark as travel",OR(MOD(T$7-(Setup!$B$6+$F42)+($D42+$E42)*1000,($D42+$E42))=0,MOD(T$7-(Setup!$B$6+$F42)+($D42+$E42)*1000,($D42+$E42))=$D42-1)),"T",IF(MOD(T$7-(Setup!$B$6+$F42)+($D42+$E42)*1000,($D42+$E42))&lt;$D42,IF(MOD(T$7-(Setup!$B$6+$F42)+($D42+$E42)*1000,($D42+$E42))&lt;Setup!$B$11,"D","N"),IF(AND(Setup!$B$9="Take from R&amp;R",OR(MOD(T$7-(Setup!$B$6+$F42)+($D42+$E42)*1000,($D42+$E42))=$D42,MOD(T$7-(Setup!$B$6+$F42)+($D42+$E42)*1000,($D42+$E42))=($D42+$E42)-1)),"T","R"))))</f>
      </c>
      <c r="U42" s="24">
        <f>IF($A42="","",IF(AND(Setup!$B$9="Mark as travel",OR(MOD(U$7-(Setup!$B$6+$F42)+($D42+$E42)*1000,($D42+$E42))=0,MOD(U$7-(Setup!$B$6+$F42)+($D42+$E42)*1000,($D42+$E42))=$D42-1)),"T",IF(MOD(U$7-(Setup!$B$6+$F42)+($D42+$E42)*1000,($D42+$E42))&lt;$D42,IF(MOD(U$7-(Setup!$B$6+$F42)+($D42+$E42)*1000,($D42+$E42))&lt;Setup!$B$11,"D","N"),IF(AND(Setup!$B$9="Take from R&amp;R",OR(MOD(U$7-(Setup!$B$6+$F42)+($D42+$E42)*1000,($D42+$E42))=$D42,MOD(U$7-(Setup!$B$6+$F42)+($D42+$E42)*1000,($D42+$E42))=($D42+$E42)-1)),"T","R"))))</f>
      </c>
      <c r="V42" s="24">
        <f>IF($A42="","",IF(AND(Setup!$B$9="Mark as travel",OR(MOD(V$7-(Setup!$B$6+$F42)+($D42+$E42)*1000,($D42+$E42))=0,MOD(V$7-(Setup!$B$6+$F42)+($D42+$E42)*1000,($D42+$E42))=$D42-1)),"T",IF(MOD(V$7-(Setup!$B$6+$F42)+($D42+$E42)*1000,($D42+$E42))&lt;$D42,IF(MOD(V$7-(Setup!$B$6+$F42)+($D42+$E42)*1000,($D42+$E42))&lt;Setup!$B$11,"D","N"),IF(AND(Setup!$B$9="Take from R&amp;R",OR(MOD(V$7-(Setup!$B$6+$F42)+($D42+$E42)*1000,($D42+$E42))=$D42,MOD(V$7-(Setup!$B$6+$F42)+($D42+$E42)*1000,($D42+$E42))=($D42+$E42)-1)),"T","R"))))</f>
      </c>
      <c r="W42" s="24">
        <f>IF($A42="","",IF(AND(Setup!$B$9="Mark as travel",OR(MOD(W$7-(Setup!$B$6+$F42)+($D42+$E42)*1000,($D42+$E42))=0,MOD(W$7-(Setup!$B$6+$F42)+($D42+$E42)*1000,($D42+$E42))=$D42-1)),"T",IF(MOD(W$7-(Setup!$B$6+$F42)+($D42+$E42)*1000,($D42+$E42))&lt;$D42,IF(MOD(W$7-(Setup!$B$6+$F42)+($D42+$E42)*1000,($D42+$E42))&lt;Setup!$B$11,"D","N"),IF(AND(Setup!$B$9="Take from R&amp;R",OR(MOD(W$7-(Setup!$B$6+$F42)+($D42+$E42)*1000,($D42+$E42))=$D42,MOD(W$7-(Setup!$B$6+$F42)+($D42+$E42)*1000,($D42+$E42))=($D42+$E42)-1)),"T","R"))))</f>
      </c>
      <c r="X42" s="24">
        <f>IF($A42="","",IF(AND(Setup!$B$9="Mark as travel",OR(MOD(X$7-(Setup!$B$6+$F42)+($D42+$E42)*1000,($D42+$E42))=0,MOD(X$7-(Setup!$B$6+$F42)+($D42+$E42)*1000,($D42+$E42))=$D42-1)),"T",IF(MOD(X$7-(Setup!$B$6+$F42)+($D42+$E42)*1000,($D42+$E42))&lt;$D42,IF(MOD(X$7-(Setup!$B$6+$F42)+($D42+$E42)*1000,($D42+$E42))&lt;Setup!$B$11,"D","N"),IF(AND(Setup!$B$9="Take from R&amp;R",OR(MOD(X$7-(Setup!$B$6+$F42)+($D42+$E42)*1000,($D42+$E42))=$D42,MOD(X$7-(Setup!$B$6+$F42)+($D42+$E42)*1000,($D42+$E42))=($D42+$E42)-1)),"T","R"))))</f>
      </c>
      <c r="Y42" s="24">
        <f>IF($A42="","",IF(AND(Setup!$B$9="Mark as travel",OR(MOD(Y$7-(Setup!$B$6+$F42)+($D42+$E42)*1000,($D42+$E42))=0,MOD(Y$7-(Setup!$B$6+$F42)+($D42+$E42)*1000,($D42+$E42))=$D42-1)),"T",IF(MOD(Y$7-(Setup!$B$6+$F42)+($D42+$E42)*1000,($D42+$E42))&lt;$D42,IF(MOD(Y$7-(Setup!$B$6+$F42)+($D42+$E42)*1000,($D42+$E42))&lt;Setup!$B$11,"D","N"),IF(AND(Setup!$B$9="Take from R&amp;R",OR(MOD(Y$7-(Setup!$B$6+$F42)+($D42+$E42)*1000,($D42+$E42))=$D42,MOD(Y$7-(Setup!$B$6+$F42)+($D42+$E42)*1000,($D42+$E42))=($D42+$E42)-1)),"T","R"))))</f>
      </c>
      <c r="Z42" s="24">
        <f>IF($A42="","",IF(AND(Setup!$B$9="Mark as travel",OR(MOD(Z$7-(Setup!$B$6+$F42)+($D42+$E42)*1000,($D42+$E42))=0,MOD(Z$7-(Setup!$B$6+$F42)+($D42+$E42)*1000,($D42+$E42))=$D42-1)),"T",IF(MOD(Z$7-(Setup!$B$6+$F42)+($D42+$E42)*1000,($D42+$E42))&lt;$D42,IF(MOD(Z$7-(Setup!$B$6+$F42)+($D42+$E42)*1000,($D42+$E42))&lt;Setup!$B$11,"D","N"),IF(AND(Setup!$B$9="Take from R&amp;R",OR(MOD(Z$7-(Setup!$B$6+$F42)+($D42+$E42)*1000,($D42+$E42))=$D42,MOD(Z$7-(Setup!$B$6+$F42)+($D42+$E42)*1000,($D42+$E42))=($D42+$E42)-1)),"T","R"))))</f>
      </c>
      <c r="AA42" s="24">
        <f>IF($A42="","",IF(AND(Setup!$B$9="Mark as travel",OR(MOD(AA$7-(Setup!$B$6+$F42)+($D42+$E42)*1000,($D42+$E42))=0,MOD(AA$7-(Setup!$B$6+$F42)+($D42+$E42)*1000,($D42+$E42))=$D42-1)),"T",IF(MOD(AA$7-(Setup!$B$6+$F42)+($D42+$E42)*1000,($D42+$E42))&lt;$D42,IF(MOD(AA$7-(Setup!$B$6+$F42)+($D42+$E42)*1000,($D42+$E42))&lt;Setup!$B$11,"D","N"),IF(AND(Setup!$B$9="Take from R&amp;R",OR(MOD(AA$7-(Setup!$B$6+$F42)+($D42+$E42)*1000,($D42+$E42))=$D42,MOD(AA$7-(Setup!$B$6+$F42)+($D42+$E42)*1000,($D42+$E42))=($D42+$E42)-1)),"T","R"))))</f>
      </c>
      <c r="AB42" s="24">
        <f>IF($A42="","",IF(AND(Setup!$B$9="Mark as travel",OR(MOD(AB$7-(Setup!$B$6+$F42)+($D42+$E42)*1000,($D42+$E42))=0,MOD(AB$7-(Setup!$B$6+$F42)+($D42+$E42)*1000,($D42+$E42))=$D42-1)),"T",IF(MOD(AB$7-(Setup!$B$6+$F42)+($D42+$E42)*1000,($D42+$E42))&lt;$D42,IF(MOD(AB$7-(Setup!$B$6+$F42)+($D42+$E42)*1000,($D42+$E42))&lt;Setup!$B$11,"D","N"),IF(AND(Setup!$B$9="Take from R&amp;R",OR(MOD(AB$7-(Setup!$B$6+$F42)+($D42+$E42)*1000,($D42+$E42))=$D42,MOD(AB$7-(Setup!$B$6+$F42)+($D42+$E42)*1000,($D42+$E42))=($D42+$E42)-1)),"T","R"))))</f>
      </c>
      <c r="AC42" s="24">
        <f>IF($A42="","",IF(AND(Setup!$B$9="Mark as travel",OR(MOD(AC$7-(Setup!$B$6+$F42)+($D42+$E42)*1000,($D42+$E42))=0,MOD(AC$7-(Setup!$B$6+$F42)+($D42+$E42)*1000,($D42+$E42))=$D42-1)),"T",IF(MOD(AC$7-(Setup!$B$6+$F42)+($D42+$E42)*1000,($D42+$E42))&lt;$D42,IF(MOD(AC$7-(Setup!$B$6+$F42)+($D42+$E42)*1000,($D42+$E42))&lt;Setup!$B$11,"D","N"),IF(AND(Setup!$B$9="Take from R&amp;R",OR(MOD(AC$7-(Setup!$B$6+$F42)+($D42+$E42)*1000,($D42+$E42))=$D42,MOD(AC$7-(Setup!$B$6+$F42)+($D42+$E42)*1000,($D42+$E42))=($D42+$E42)-1)),"T","R"))))</f>
      </c>
      <c r="AD42" s="24">
        <f>IF($A42="","",IF(AND(Setup!$B$9="Mark as travel",OR(MOD(AD$7-(Setup!$B$6+$F42)+($D42+$E42)*1000,($D42+$E42))=0,MOD(AD$7-(Setup!$B$6+$F42)+($D42+$E42)*1000,($D42+$E42))=$D42-1)),"T",IF(MOD(AD$7-(Setup!$B$6+$F42)+($D42+$E42)*1000,($D42+$E42))&lt;$D42,IF(MOD(AD$7-(Setup!$B$6+$F42)+($D42+$E42)*1000,($D42+$E42))&lt;Setup!$B$11,"D","N"),IF(AND(Setup!$B$9="Take from R&amp;R",OR(MOD(AD$7-(Setup!$B$6+$F42)+($D42+$E42)*1000,($D42+$E42))=$D42,MOD(AD$7-(Setup!$B$6+$F42)+($D42+$E42)*1000,($D42+$E42))=($D42+$E42)-1)),"T","R"))))</f>
      </c>
      <c r="AE42" s="24">
        <f>IF($A42="","",IF(AND(Setup!$B$9="Mark as travel",OR(MOD(AE$7-(Setup!$B$6+$F42)+($D42+$E42)*1000,($D42+$E42))=0,MOD(AE$7-(Setup!$B$6+$F42)+($D42+$E42)*1000,($D42+$E42))=$D42-1)),"T",IF(MOD(AE$7-(Setup!$B$6+$F42)+($D42+$E42)*1000,($D42+$E42))&lt;$D42,IF(MOD(AE$7-(Setup!$B$6+$F42)+($D42+$E42)*1000,($D42+$E42))&lt;Setup!$B$11,"D","N"),IF(AND(Setup!$B$9="Take from R&amp;R",OR(MOD(AE$7-(Setup!$B$6+$F42)+($D42+$E42)*1000,($D42+$E42))=$D42,MOD(AE$7-(Setup!$B$6+$F42)+($D42+$E42)*1000,($D42+$E42))=($D42+$E42)-1)),"T","R"))))</f>
      </c>
      <c r="AF42" s="24">
        <f>IF($A42="","",IF(AND(Setup!$B$9="Mark as travel",OR(MOD(AF$7-(Setup!$B$6+$F42)+($D42+$E42)*1000,($D42+$E42))=0,MOD(AF$7-(Setup!$B$6+$F42)+($D42+$E42)*1000,($D42+$E42))=$D42-1)),"T",IF(MOD(AF$7-(Setup!$B$6+$F42)+($D42+$E42)*1000,($D42+$E42))&lt;$D42,IF(MOD(AF$7-(Setup!$B$6+$F42)+($D42+$E42)*1000,($D42+$E42))&lt;Setup!$B$11,"D","N"),IF(AND(Setup!$B$9="Take from R&amp;R",OR(MOD(AF$7-(Setup!$B$6+$F42)+($D42+$E42)*1000,($D42+$E42))=$D42,MOD(AF$7-(Setup!$B$6+$F42)+($D42+$E42)*1000,($D42+$E42))=($D42+$E42)-1)),"T","R"))))</f>
      </c>
      <c r="AG42" s="24">
        <f>IF($A42="","",IF(AND(Setup!$B$9="Mark as travel",OR(MOD(AG$7-(Setup!$B$6+$F42)+($D42+$E42)*1000,($D42+$E42))=0,MOD(AG$7-(Setup!$B$6+$F42)+($D42+$E42)*1000,($D42+$E42))=$D42-1)),"T",IF(MOD(AG$7-(Setup!$B$6+$F42)+($D42+$E42)*1000,($D42+$E42))&lt;$D42,IF(MOD(AG$7-(Setup!$B$6+$F42)+($D42+$E42)*1000,($D42+$E42))&lt;Setup!$B$11,"D","N"),IF(AND(Setup!$B$9="Take from R&amp;R",OR(MOD(AG$7-(Setup!$B$6+$F42)+($D42+$E42)*1000,($D42+$E42))=$D42,MOD(AG$7-(Setup!$B$6+$F42)+($D42+$E42)*1000,($D42+$E42))=($D42+$E42)-1)),"T","R"))))</f>
      </c>
      <c r="AH42" s="24">
        <f>IF($A42="","",IF(AND(Setup!$B$9="Mark as travel",OR(MOD(AH$7-(Setup!$B$6+$F42)+($D42+$E42)*1000,($D42+$E42))=0,MOD(AH$7-(Setup!$B$6+$F42)+($D42+$E42)*1000,($D42+$E42))=$D42-1)),"T",IF(MOD(AH$7-(Setup!$B$6+$F42)+($D42+$E42)*1000,($D42+$E42))&lt;$D42,IF(MOD(AH$7-(Setup!$B$6+$F42)+($D42+$E42)*1000,($D42+$E42))&lt;Setup!$B$11,"D","N"),IF(AND(Setup!$B$9="Take from R&amp;R",OR(MOD(AH$7-(Setup!$B$6+$F42)+($D42+$E42)*1000,($D42+$E42))=$D42,MOD(AH$7-(Setup!$B$6+$F42)+($D42+$E42)*1000,($D42+$E42))=($D42+$E42)-1)),"T","R"))))</f>
      </c>
      <c r="AI42" s="24">
        <f>IF($A42="","",IF(AND(Setup!$B$9="Mark as travel",OR(MOD(AI$7-(Setup!$B$6+$F42)+($D42+$E42)*1000,($D42+$E42))=0,MOD(AI$7-(Setup!$B$6+$F42)+($D42+$E42)*1000,($D42+$E42))=$D42-1)),"T",IF(MOD(AI$7-(Setup!$B$6+$F42)+($D42+$E42)*1000,($D42+$E42))&lt;$D42,IF(MOD(AI$7-(Setup!$B$6+$F42)+($D42+$E42)*1000,($D42+$E42))&lt;Setup!$B$11,"D","N"),IF(AND(Setup!$B$9="Take from R&amp;R",OR(MOD(AI$7-(Setup!$B$6+$F42)+($D42+$E42)*1000,($D42+$E42))=$D42,MOD(AI$7-(Setup!$B$6+$F42)+($D42+$E42)*1000,($D42+$E42))=($D42+$E42)-1)),"T","R"))))</f>
      </c>
      <c r="AJ42" s="24">
        <f>IF($A42="","",IF(AND(Setup!$B$9="Mark as travel",OR(MOD(AJ$7-(Setup!$B$6+$F42)+($D42+$E42)*1000,($D42+$E42))=0,MOD(AJ$7-(Setup!$B$6+$F42)+($D42+$E42)*1000,($D42+$E42))=$D42-1)),"T",IF(MOD(AJ$7-(Setup!$B$6+$F42)+($D42+$E42)*1000,($D42+$E42))&lt;$D42,IF(MOD(AJ$7-(Setup!$B$6+$F42)+($D42+$E42)*1000,($D42+$E42))&lt;Setup!$B$11,"D","N"),IF(AND(Setup!$B$9="Take from R&amp;R",OR(MOD(AJ$7-(Setup!$B$6+$F42)+($D42+$E42)*1000,($D42+$E42))=$D42,MOD(AJ$7-(Setup!$B$6+$F42)+($D42+$E42)*1000,($D42+$E42))=($D42+$E42)-1)),"T","R"))))</f>
      </c>
      <c r="AK42" s="24">
        <f>IF($A42="","",IF(AND(Setup!$B$9="Mark as travel",OR(MOD(AK$7-(Setup!$B$6+$F42)+($D42+$E42)*1000,($D42+$E42))=0,MOD(AK$7-(Setup!$B$6+$F42)+($D42+$E42)*1000,($D42+$E42))=$D42-1)),"T",IF(MOD(AK$7-(Setup!$B$6+$F42)+($D42+$E42)*1000,($D42+$E42))&lt;$D42,IF(MOD(AK$7-(Setup!$B$6+$F42)+($D42+$E42)*1000,($D42+$E42))&lt;Setup!$B$11,"D","N"),IF(AND(Setup!$B$9="Take from R&amp;R",OR(MOD(AK$7-(Setup!$B$6+$F42)+($D42+$E42)*1000,($D42+$E42))=$D42,MOD(AK$7-(Setup!$B$6+$F42)+($D42+$E42)*1000,($D42+$E42))=($D42+$E42)-1)),"T","R"))))</f>
      </c>
      <c r="AL42" s="24">
        <f>IF($A42="","",IF(AND(Setup!$B$9="Mark as travel",OR(MOD(AL$7-(Setup!$B$6+$F42)+($D42+$E42)*1000,($D42+$E42))=0,MOD(AL$7-(Setup!$B$6+$F42)+($D42+$E42)*1000,($D42+$E42))=$D42-1)),"T",IF(MOD(AL$7-(Setup!$B$6+$F42)+($D42+$E42)*1000,($D42+$E42))&lt;$D42,IF(MOD(AL$7-(Setup!$B$6+$F42)+($D42+$E42)*1000,($D42+$E42))&lt;Setup!$B$11,"D","N"),IF(AND(Setup!$B$9="Take from R&amp;R",OR(MOD(AL$7-(Setup!$B$6+$F42)+($D42+$E42)*1000,($D42+$E42))=$D42,MOD(AL$7-(Setup!$B$6+$F42)+($D42+$E42)*1000,($D42+$E42))=($D42+$E42)-1)),"T","R"))))</f>
      </c>
      <c r="AM42" s="24">
        <f>IF($A42="","",IF(AND(Setup!$B$9="Mark as travel",OR(MOD(AM$7-(Setup!$B$6+$F42)+($D42+$E42)*1000,($D42+$E42))=0,MOD(AM$7-(Setup!$B$6+$F42)+($D42+$E42)*1000,($D42+$E42))=$D42-1)),"T",IF(MOD(AM$7-(Setup!$B$6+$F42)+($D42+$E42)*1000,($D42+$E42))&lt;$D42,IF(MOD(AM$7-(Setup!$B$6+$F42)+($D42+$E42)*1000,($D42+$E42))&lt;Setup!$B$11,"D","N"),IF(AND(Setup!$B$9="Take from R&amp;R",OR(MOD(AM$7-(Setup!$B$6+$F42)+($D42+$E42)*1000,($D42+$E42))=$D42,MOD(AM$7-(Setup!$B$6+$F42)+($D42+$E42)*1000,($D42+$E42))=($D42+$E42)-1)),"T","R"))))</f>
      </c>
      <c r="AN42" s="24">
        <f>IF($A42="","",IF(AND(Setup!$B$9="Mark as travel",OR(MOD(AN$7-(Setup!$B$6+$F42)+($D42+$E42)*1000,($D42+$E42))=0,MOD(AN$7-(Setup!$B$6+$F42)+($D42+$E42)*1000,($D42+$E42))=$D42-1)),"T",IF(MOD(AN$7-(Setup!$B$6+$F42)+($D42+$E42)*1000,($D42+$E42))&lt;$D42,IF(MOD(AN$7-(Setup!$B$6+$F42)+($D42+$E42)*1000,($D42+$E42))&lt;Setup!$B$11,"D","N"),IF(AND(Setup!$B$9="Take from R&amp;R",OR(MOD(AN$7-(Setup!$B$6+$F42)+($D42+$E42)*1000,($D42+$E42))=$D42,MOD(AN$7-(Setup!$B$6+$F42)+($D42+$E42)*1000,($D42+$E42))=($D42+$E42)-1)),"T","R"))))</f>
      </c>
      <c r="AO42" s="24">
        <f>IF($A42="","",IF(AND(Setup!$B$9="Mark as travel",OR(MOD(AO$7-(Setup!$B$6+$F42)+($D42+$E42)*1000,($D42+$E42))=0,MOD(AO$7-(Setup!$B$6+$F42)+($D42+$E42)*1000,($D42+$E42))=$D42-1)),"T",IF(MOD(AO$7-(Setup!$B$6+$F42)+($D42+$E42)*1000,($D42+$E42))&lt;$D42,IF(MOD(AO$7-(Setup!$B$6+$F42)+($D42+$E42)*1000,($D42+$E42))&lt;Setup!$B$11,"D","N"),IF(AND(Setup!$B$9="Take from R&amp;R",OR(MOD(AO$7-(Setup!$B$6+$F42)+($D42+$E42)*1000,($D42+$E42))=$D42,MOD(AO$7-(Setup!$B$6+$F42)+($D42+$E42)*1000,($D42+$E42))=($D42+$E42)-1)),"T","R"))))</f>
      </c>
      <c r="AP42" s="24">
        <f>IF($A42="","",IF(AND(Setup!$B$9="Mark as travel",OR(MOD(AP$7-(Setup!$B$6+$F42)+($D42+$E42)*1000,($D42+$E42))=0,MOD(AP$7-(Setup!$B$6+$F42)+($D42+$E42)*1000,($D42+$E42))=$D42-1)),"T",IF(MOD(AP$7-(Setup!$B$6+$F42)+($D42+$E42)*1000,($D42+$E42))&lt;$D42,IF(MOD(AP$7-(Setup!$B$6+$F42)+($D42+$E42)*1000,($D42+$E42))&lt;Setup!$B$11,"D","N"),IF(AND(Setup!$B$9="Take from R&amp;R",OR(MOD(AP$7-(Setup!$B$6+$F42)+($D42+$E42)*1000,($D42+$E42))=$D42,MOD(AP$7-(Setup!$B$6+$F42)+($D42+$E42)*1000,($D42+$E42))=($D42+$E42)-1)),"T","R"))))</f>
      </c>
      <c r="AQ42" s="24">
        <f>IF($A42="","",IF(AND(Setup!$B$9="Mark as travel",OR(MOD(AQ$7-(Setup!$B$6+$F42)+($D42+$E42)*1000,($D42+$E42))=0,MOD(AQ$7-(Setup!$B$6+$F42)+($D42+$E42)*1000,($D42+$E42))=$D42-1)),"T",IF(MOD(AQ$7-(Setup!$B$6+$F42)+($D42+$E42)*1000,($D42+$E42))&lt;$D42,IF(MOD(AQ$7-(Setup!$B$6+$F42)+($D42+$E42)*1000,($D42+$E42))&lt;Setup!$B$11,"D","N"),IF(AND(Setup!$B$9="Take from R&amp;R",OR(MOD(AQ$7-(Setup!$B$6+$F42)+($D42+$E42)*1000,($D42+$E42))=$D42,MOD(AQ$7-(Setup!$B$6+$F42)+($D42+$E42)*1000,($D42+$E42))=($D42+$E42)-1)),"T","R"))))</f>
      </c>
      <c r="AR42" s="24">
        <f>IF($A42="","",IF(AND(Setup!$B$9="Mark as travel",OR(MOD(AR$7-(Setup!$B$6+$F42)+($D42+$E42)*1000,($D42+$E42))=0,MOD(AR$7-(Setup!$B$6+$F42)+($D42+$E42)*1000,($D42+$E42))=$D42-1)),"T",IF(MOD(AR$7-(Setup!$B$6+$F42)+($D42+$E42)*1000,($D42+$E42))&lt;$D42,IF(MOD(AR$7-(Setup!$B$6+$F42)+($D42+$E42)*1000,($D42+$E42))&lt;Setup!$B$11,"D","N"),IF(AND(Setup!$B$9="Take from R&amp;R",OR(MOD(AR$7-(Setup!$B$6+$F42)+($D42+$E42)*1000,($D42+$E42))=$D42,MOD(AR$7-(Setup!$B$6+$F42)+($D42+$E42)*1000,($D42+$E42))=($D42+$E42)-1)),"T","R"))))</f>
      </c>
      <c r="AS42" s="24">
        <f>IF($A42="","",IF(AND(Setup!$B$9="Mark as travel",OR(MOD(AS$7-(Setup!$B$6+$F42)+($D42+$E42)*1000,($D42+$E42))=0,MOD(AS$7-(Setup!$B$6+$F42)+($D42+$E42)*1000,($D42+$E42))=$D42-1)),"T",IF(MOD(AS$7-(Setup!$B$6+$F42)+($D42+$E42)*1000,($D42+$E42))&lt;$D42,IF(MOD(AS$7-(Setup!$B$6+$F42)+($D42+$E42)*1000,($D42+$E42))&lt;Setup!$B$11,"D","N"),IF(AND(Setup!$B$9="Take from R&amp;R",OR(MOD(AS$7-(Setup!$B$6+$F42)+($D42+$E42)*1000,($D42+$E42))=$D42,MOD(AS$7-(Setup!$B$6+$F42)+($D42+$E42)*1000,($D42+$E42))=($D42+$E42)-1)),"T","R"))))</f>
      </c>
      <c r="AT42" s="24">
        <f>IF($A42="","",IF(AND(Setup!$B$9="Mark as travel",OR(MOD(AT$7-(Setup!$B$6+$F42)+($D42+$E42)*1000,($D42+$E42))=0,MOD(AT$7-(Setup!$B$6+$F42)+($D42+$E42)*1000,($D42+$E42))=$D42-1)),"T",IF(MOD(AT$7-(Setup!$B$6+$F42)+($D42+$E42)*1000,($D42+$E42))&lt;$D42,IF(MOD(AT$7-(Setup!$B$6+$F42)+($D42+$E42)*1000,($D42+$E42))&lt;Setup!$B$11,"D","N"),IF(AND(Setup!$B$9="Take from R&amp;R",OR(MOD(AT$7-(Setup!$B$6+$F42)+($D42+$E42)*1000,($D42+$E42))=$D42,MOD(AT$7-(Setup!$B$6+$F42)+($D42+$E42)*1000,($D42+$E42))=($D42+$E42)-1)),"T","R"))))</f>
      </c>
      <c r="AU42" s="24">
        <f>IF($A42="","",IF(AND(Setup!$B$9="Mark as travel",OR(MOD(AU$7-(Setup!$B$6+$F42)+($D42+$E42)*1000,($D42+$E42))=0,MOD(AU$7-(Setup!$B$6+$F42)+($D42+$E42)*1000,($D42+$E42))=$D42-1)),"T",IF(MOD(AU$7-(Setup!$B$6+$F42)+($D42+$E42)*1000,($D42+$E42))&lt;$D42,IF(MOD(AU$7-(Setup!$B$6+$F42)+($D42+$E42)*1000,($D42+$E42))&lt;Setup!$B$11,"D","N"),IF(AND(Setup!$B$9="Take from R&amp;R",OR(MOD(AU$7-(Setup!$B$6+$F42)+($D42+$E42)*1000,($D42+$E42))=$D42,MOD(AU$7-(Setup!$B$6+$F42)+($D42+$E42)*1000,($D42+$E42))=($D42+$E42)-1)),"T","R"))))</f>
      </c>
      <c r="AV42" s="24">
        <f>IF($A42="","",IF(AND(Setup!$B$9="Mark as travel",OR(MOD(AV$7-(Setup!$B$6+$F42)+($D42+$E42)*1000,($D42+$E42))=0,MOD(AV$7-(Setup!$B$6+$F42)+($D42+$E42)*1000,($D42+$E42))=$D42-1)),"T",IF(MOD(AV$7-(Setup!$B$6+$F42)+($D42+$E42)*1000,($D42+$E42))&lt;$D42,IF(MOD(AV$7-(Setup!$B$6+$F42)+($D42+$E42)*1000,($D42+$E42))&lt;Setup!$B$11,"D","N"),IF(AND(Setup!$B$9="Take from R&amp;R",OR(MOD(AV$7-(Setup!$B$6+$F42)+($D42+$E42)*1000,($D42+$E42))=$D42,MOD(AV$7-(Setup!$B$6+$F42)+($D42+$E42)*1000,($D42+$E42))=($D42+$E42)-1)),"T","R"))))</f>
      </c>
      <c r="AW42" s="24">
        <f>IF($A42="","",IF(AND(Setup!$B$9="Mark as travel",OR(MOD(AW$7-(Setup!$B$6+$F42)+($D42+$E42)*1000,($D42+$E42))=0,MOD(AW$7-(Setup!$B$6+$F42)+($D42+$E42)*1000,($D42+$E42))=$D42-1)),"T",IF(MOD(AW$7-(Setup!$B$6+$F42)+($D42+$E42)*1000,($D42+$E42))&lt;$D42,IF(MOD(AW$7-(Setup!$B$6+$F42)+($D42+$E42)*1000,($D42+$E42))&lt;Setup!$B$11,"D","N"),IF(AND(Setup!$B$9="Take from R&amp;R",OR(MOD(AW$7-(Setup!$B$6+$F42)+($D42+$E42)*1000,($D42+$E42))=$D42,MOD(AW$7-(Setup!$B$6+$F42)+($D42+$E42)*1000,($D42+$E42))=($D42+$E42)-1)),"T","R"))))</f>
      </c>
      <c r="AX42" s="24">
        <f>IF($A42="","",IF(AND(Setup!$B$9="Mark as travel",OR(MOD(AX$7-(Setup!$B$6+$F42)+($D42+$E42)*1000,($D42+$E42))=0,MOD(AX$7-(Setup!$B$6+$F42)+($D42+$E42)*1000,($D42+$E42))=$D42-1)),"T",IF(MOD(AX$7-(Setup!$B$6+$F42)+($D42+$E42)*1000,($D42+$E42))&lt;$D42,IF(MOD(AX$7-(Setup!$B$6+$F42)+($D42+$E42)*1000,($D42+$E42))&lt;Setup!$B$11,"D","N"),IF(AND(Setup!$B$9="Take from R&amp;R",OR(MOD(AX$7-(Setup!$B$6+$F42)+($D42+$E42)*1000,($D42+$E42))=$D42,MOD(AX$7-(Setup!$B$6+$F42)+($D42+$E42)*1000,($D42+$E42))=($D42+$E42)-1)),"T","R"))))</f>
      </c>
      <c r="AY42" s="24">
        <f>IF($A42="","",IF(AND(Setup!$B$9="Mark as travel",OR(MOD(AY$7-(Setup!$B$6+$F42)+($D42+$E42)*1000,($D42+$E42))=0,MOD(AY$7-(Setup!$B$6+$F42)+($D42+$E42)*1000,($D42+$E42))=$D42-1)),"T",IF(MOD(AY$7-(Setup!$B$6+$F42)+($D42+$E42)*1000,($D42+$E42))&lt;$D42,IF(MOD(AY$7-(Setup!$B$6+$F42)+($D42+$E42)*1000,($D42+$E42))&lt;Setup!$B$11,"D","N"),IF(AND(Setup!$B$9="Take from R&amp;R",OR(MOD(AY$7-(Setup!$B$6+$F42)+($D42+$E42)*1000,($D42+$E42))=$D42,MOD(AY$7-(Setup!$B$6+$F42)+($D42+$E42)*1000,($D42+$E42))=($D42+$E42)-1)),"T","R"))))</f>
      </c>
      <c r="AZ42" s="24">
        <f>IF($A42="","",IF(AND(Setup!$B$9="Mark as travel",OR(MOD(AZ$7-(Setup!$B$6+$F42)+($D42+$E42)*1000,($D42+$E42))=0,MOD(AZ$7-(Setup!$B$6+$F42)+($D42+$E42)*1000,($D42+$E42))=$D42-1)),"T",IF(MOD(AZ$7-(Setup!$B$6+$F42)+($D42+$E42)*1000,($D42+$E42))&lt;$D42,IF(MOD(AZ$7-(Setup!$B$6+$F42)+($D42+$E42)*1000,($D42+$E42))&lt;Setup!$B$11,"D","N"),IF(AND(Setup!$B$9="Take from R&amp;R",OR(MOD(AZ$7-(Setup!$B$6+$F42)+($D42+$E42)*1000,($D42+$E42))=$D42,MOD(AZ$7-(Setup!$B$6+$F42)+($D42+$E42)*1000,($D42+$E42))=($D42+$E42)-1)),"T","R"))))</f>
      </c>
      <c r="BA42" s="24">
        <f>IF($A42="","",IF(AND(Setup!$B$9="Mark as travel",OR(MOD(BA$7-(Setup!$B$6+$F42)+($D42+$E42)*1000,($D42+$E42))=0,MOD(BA$7-(Setup!$B$6+$F42)+($D42+$E42)*1000,($D42+$E42))=$D42-1)),"T",IF(MOD(BA$7-(Setup!$B$6+$F42)+($D42+$E42)*1000,($D42+$E42))&lt;$D42,IF(MOD(BA$7-(Setup!$B$6+$F42)+($D42+$E42)*1000,($D42+$E42))&lt;Setup!$B$11,"D","N"),IF(AND(Setup!$B$9="Take from R&amp;R",OR(MOD(BA$7-(Setup!$B$6+$F42)+($D42+$E42)*1000,($D42+$E42))=$D42,MOD(BA$7-(Setup!$B$6+$F42)+($D42+$E42)*1000,($D42+$E42))=($D42+$E42)-1)),"T","R"))))</f>
      </c>
      <c r="BB42" s="24">
        <f>IF($A42="","",IF(AND(Setup!$B$9="Mark as travel",OR(MOD(BB$7-(Setup!$B$6+$F42)+($D42+$E42)*1000,($D42+$E42))=0,MOD(BB$7-(Setup!$B$6+$F42)+($D42+$E42)*1000,($D42+$E42))=$D42-1)),"T",IF(MOD(BB$7-(Setup!$B$6+$F42)+($D42+$E42)*1000,($D42+$E42))&lt;$D42,IF(MOD(BB$7-(Setup!$B$6+$F42)+($D42+$E42)*1000,($D42+$E42))&lt;Setup!$B$11,"D","N"),IF(AND(Setup!$B$9="Take from R&amp;R",OR(MOD(BB$7-(Setup!$B$6+$F42)+($D42+$E42)*1000,($D42+$E42))=$D42,MOD(BB$7-(Setup!$B$6+$F42)+($D42+$E42)*1000,($D42+$E42))=($D42+$E42)-1)),"T","R"))))</f>
      </c>
      <c r="BC42" s="24">
        <f>IF($A42="","",IF(AND(Setup!$B$9="Mark as travel",OR(MOD(BC$7-(Setup!$B$6+$F42)+($D42+$E42)*1000,($D42+$E42))=0,MOD(BC$7-(Setup!$B$6+$F42)+($D42+$E42)*1000,($D42+$E42))=$D42-1)),"T",IF(MOD(BC$7-(Setup!$B$6+$F42)+($D42+$E42)*1000,($D42+$E42))&lt;$D42,IF(MOD(BC$7-(Setup!$B$6+$F42)+($D42+$E42)*1000,($D42+$E42))&lt;Setup!$B$11,"D","N"),IF(AND(Setup!$B$9="Take from R&amp;R",OR(MOD(BC$7-(Setup!$B$6+$F42)+($D42+$E42)*1000,($D42+$E42))=$D42,MOD(BC$7-(Setup!$B$6+$F42)+($D42+$E42)*1000,($D42+$E42))=($D42+$E42)-1)),"T","R"))))</f>
      </c>
      <c r="BD42" s="24">
        <f>IF($A42="","",IF(AND(Setup!$B$9="Mark as travel",OR(MOD(BD$7-(Setup!$B$6+$F42)+($D42+$E42)*1000,($D42+$E42))=0,MOD(BD$7-(Setup!$B$6+$F42)+($D42+$E42)*1000,($D42+$E42))=$D42-1)),"T",IF(MOD(BD$7-(Setup!$B$6+$F42)+($D42+$E42)*1000,($D42+$E42))&lt;$D42,IF(MOD(BD$7-(Setup!$B$6+$F42)+($D42+$E42)*1000,($D42+$E42))&lt;Setup!$B$11,"D","N"),IF(AND(Setup!$B$9="Take from R&amp;R",OR(MOD(BD$7-(Setup!$B$6+$F42)+($D42+$E42)*1000,($D42+$E42))=$D42,MOD(BD$7-(Setup!$B$6+$F42)+($D42+$E42)*1000,($D42+$E42))=($D42+$E42)-1)),"T","R"))))</f>
      </c>
      <c r="BE42" s="24">
        <f>IF($A42="","",IF(AND(Setup!$B$9="Mark as travel",OR(MOD(BE$7-(Setup!$B$6+$F42)+($D42+$E42)*1000,($D42+$E42))=0,MOD(BE$7-(Setup!$B$6+$F42)+($D42+$E42)*1000,($D42+$E42))=$D42-1)),"T",IF(MOD(BE$7-(Setup!$B$6+$F42)+($D42+$E42)*1000,($D42+$E42))&lt;$D42,IF(MOD(BE$7-(Setup!$B$6+$F42)+($D42+$E42)*1000,($D42+$E42))&lt;Setup!$B$11,"D","N"),IF(AND(Setup!$B$9="Take from R&amp;R",OR(MOD(BE$7-(Setup!$B$6+$F42)+($D42+$E42)*1000,($D42+$E42))=$D42,MOD(BE$7-(Setup!$B$6+$F42)+($D42+$E42)*1000,($D42+$E42))=($D42+$E42)-1)),"T","R"))))</f>
      </c>
      <c r="BF42" s="24">
        <f>IF($A42="","",IF(AND(Setup!$B$9="Mark as travel",OR(MOD(BF$7-(Setup!$B$6+$F42)+($D42+$E42)*1000,($D42+$E42))=0,MOD(BF$7-(Setup!$B$6+$F42)+($D42+$E42)*1000,($D42+$E42))=$D42-1)),"T",IF(MOD(BF$7-(Setup!$B$6+$F42)+($D42+$E42)*1000,($D42+$E42))&lt;$D42,IF(MOD(BF$7-(Setup!$B$6+$F42)+($D42+$E42)*1000,($D42+$E42))&lt;Setup!$B$11,"D","N"),IF(AND(Setup!$B$9="Take from R&amp;R",OR(MOD(BF$7-(Setup!$B$6+$F42)+($D42+$E42)*1000,($D42+$E42))=$D42,MOD(BF$7-(Setup!$B$6+$F42)+($D42+$E42)*1000,($D42+$E42))=($D42+$E42)-1)),"T","R"))))</f>
      </c>
      <c r="BG42" s="24">
        <f>IF($A42="","",IF(AND(Setup!$B$9="Mark as travel",OR(MOD(BG$7-(Setup!$B$6+$F42)+($D42+$E42)*1000,($D42+$E42))=0,MOD(BG$7-(Setup!$B$6+$F42)+($D42+$E42)*1000,($D42+$E42))=$D42-1)),"T",IF(MOD(BG$7-(Setup!$B$6+$F42)+($D42+$E42)*1000,($D42+$E42))&lt;$D42,IF(MOD(BG$7-(Setup!$B$6+$F42)+($D42+$E42)*1000,($D42+$E42))&lt;Setup!$B$11,"D","N"),IF(AND(Setup!$B$9="Take from R&amp;R",OR(MOD(BG$7-(Setup!$B$6+$F42)+($D42+$E42)*1000,($D42+$E42))=$D42,MOD(BG$7-(Setup!$B$6+$F42)+($D42+$E42)*1000,($D42+$E42))=($D42+$E42)-1)),"T","R"))))</f>
      </c>
      <c r="BH42" s="24">
        <f>IF($A42="","",IF(AND(Setup!$B$9="Mark as travel",OR(MOD(BH$7-(Setup!$B$6+$F42)+($D42+$E42)*1000,($D42+$E42))=0,MOD(BH$7-(Setup!$B$6+$F42)+($D42+$E42)*1000,($D42+$E42))=$D42-1)),"T",IF(MOD(BH$7-(Setup!$B$6+$F42)+($D42+$E42)*1000,($D42+$E42))&lt;$D42,IF(MOD(BH$7-(Setup!$B$6+$F42)+($D42+$E42)*1000,($D42+$E42))&lt;Setup!$B$11,"D","N"),IF(AND(Setup!$B$9="Take from R&amp;R",OR(MOD(BH$7-(Setup!$B$6+$F42)+($D42+$E42)*1000,($D42+$E42))=$D42,MOD(BH$7-(Setup!$B$6+$F42)+($D42+$E42)*1000,($D42+$E42))=($D42+$E42)-1)),"T","R"))))</f>
      </c>
      <c r="BI42" s="24">
        <f>IF($A42="","",IF(AND(Setup!$B$9="Mark as travel",OR(MOD(BI$7-(Setup!$B$6+$F42)+($D42+$E42)*1000,($D42+$E42))=0,MOD(BI$7-(Setup!$B$6+$F42)+($D42+$E42)*1000,($D42+$E42))=$D42-1)),"T",IF(MOD(BI$7-(Setup!$B$6+$F42)+($D42+$E42)*1000,($D42+$E42))&lt;$D42,IF(MOD(BI$7-(Setup!$B$6+$F42)+($D42+$E42)*1000,($D42+$E42))&lt;Setup!$B$11,"D","N"),IF(AND(Setup!$B$9="Take from R&amp;R",OR(MOD(BI$7-(Setup!$B$6+$F42)+($D42+$E42)*1000,($D42+$E42))=$D42,MOD(BI$7-(Setup!$B$6+$F42)+($D42+$E42)*1000,($D42+$E42))=($D42+$E42)-1)),"T","R"))))</f>
      </c>
      <c r="BJ42" s="24">
        <f>IF($A42="","",IF(AND(Setup!$B$9="Mark as travel",OR(MOD(BJ$7-(Setup!$B$6+$F42)+($D42+$E42)*1000,($D42+$E42))=0,MOD(BJ$7-(Setup!$B$6+$F42)+($D42+$E42)*1000,($D42+$E42))=$D42-1)),"T",IF(MOD(BJ$7-(Setup!$B$6+$F42)+($D42+$E42)*1000,($D42+$E42))&lt;$D42,IF(MOD(BJ$7-(Setup!$B$6+$F42)+($D42+$E42)*1000,($D42+$E42))&lt;Setup!$B$11,"D","N"),IF(AND(Setup!$B$9="Take from R&amp;R",OR(MOD(BJ$7-(Setup!$B$6+$F42)+($D42+$E42)*1000,($D42+$E42))=$D42,MOD(BJ$7-(Setup!$B$6+$F42)+($D42+$E42)*1000,($D42+$E42))=($D42+$E42)-1)),"T","R"))))</f>
      </c>
    </row>
    <row r="43" spans="1:62" x14ac:dyDescent="0.25">
      <c r="A43" s="31"/>
      <c r="B43" s="31"/>
      <c r="C43" s="31"/>
      <c r="D43" s="16">
        <f>IF($A43="","",IF(OR($C43="",$C43="Same as Setup"),Setup!$B$15,INDEX(Setup!$B$21:$B$29,MATCH($C43,Setup!$A$21:$A$29,0))))</f>
      </c>
      <c r="E43" s="16">
        <f>IF($A43="","",IF(OR($C43="",$C43="Same as Setup"),Setup!$B$16,INDEX(Setup!$C$21:$C$29,MATCH($C43,Setup!$A$21:$A$29,0))))</f>
      </c>
      <c r="F43" s="5"/>
      <c r="G43" s="24">
        <f>IF($A43="","",IF(AND(Setup!$B$9="Mark as travel",OR(MOD(G$7-(Setup!$B$6+$F43)+($D43+$E43)*1000,($D43+$E43))=0,MOD(G$7-(Setup!$B$6+$F43)+($D43+$E43)*1000,($D43+$E43))=$D43-1)),"T",IF(MOD(G$7-(Setup!$B$6+$F43)+($D43+$E43)*1000,($D43+$E43))&lt;$D43,IF(MOD(G$7-(Setup!$B$6+$F43)+($D43+$E43)*1000,($D43+$E43))&lt;Setup!$B$11,"D","N"),IF(AND(Setup!$B$9="Take from R&amp;R",OR(MOD(G$7-(Setup!$B$6+$F43)+($D43+$E43)*1000,($D43+$E43))=$D43,MOD(G$7-(Setup!$B$6+$F43)+($D43+$E43)*1000,($D43+$E43))=($D43+$E43)-1)),"T","R"))))</f>
      </c>
      <c r="H43" s="24">
        <f>IF($A43="","",IF(AND(Setup!$B$9="Mark as travel",OR(MOD(H$7-(Setup!$B$6+$F43)+($D43+$E43)*1000,($D43+$E43))=0,MOD(H$7-(Setup!$B$6+$F43)+($D43+$E43)*1000,($D43+$E43))=$D43-1)),"T",IF(MOD(H$7-(Setup!$B$6+$F43)+($D43+$E43)*1000,($D43+$E43))&lt;$D43,IF(MOD(H$7-(Setup!$B$6+$F43)+($D43+$E43)*1000,($D43+$E43))&lt;Setup!$B$11,"D","N"),IF(AND(Setup!$B$9="Take from R&amp;R",OR(MOD(H$7-(Setup!$B$6+$F43)+($D43+$E43)*1000,($D43+$E43))=$D43,MOD(H$7-(Setup!$B$6+$F43)+($D43+$E43)*1000,($D43+$E43))=($D43+$E43)-1)),"T","R"))))</f>
      </c>
      <c r="I43" s="24">
        <f>IF($A43="","",IF(AND(Setup!$B$9="Mark as travel",OR(MOD(I$7-(Setup!$B$6+$F43)+($D43+$E43)*1000,($D43+$E43))=0,MOD(I$7-(Setup!$B$6+$F43)+($D43+$E43)*1000,($D43+$E43))=$D43-1)),"T",IF(MOD(I$7-(Setup!$B$6+$F43)+($D43+$E43)*1000,($D43+$E43))&lt;$D43,IF(MOD(I$7-(Setup!$B$6+$F43)+($D43+$E43)*1000,($D43+$E43))&lt;Setup!$B$11,"D","N"),IF(AND(Setup!$B$9="Take from R&amp;R",OR(MOD(I$7-(Setup!$B$6+$F43)+($D43+$E43)*1000,($D43+$E43))=$D43,MOD(I$7-(Setup!$B$6+$F43)+($D43+$E43)*1000,($D43+$E43))=($D43+$E43)-1)),"T","R"))))</f>
      </c>
      <c r="J43" s="24">
        <f>IF($A43="","",IF(AND(Setup!$B$9="Mark as travel",OR(MOD(J$7-(Setup!$B$6+$F43)+($D43+$E43)*1000,($D43+$E43))=0,MOD(J$7-(Setup!$B$6+$F43)+($D43+$E43)*1000,($D43+$E43))=$D43-1)),"T",IF(MOD(J$7-(Setup!$B$6+$F43)+($D43+$E43)*1000,($D43+$E43))&lt;$D43,IF(MOD(J$7-(Setup!$B$6+$F43)+($D43+$E43)*1000,($D43+$E43))&lt;Setup!$B$11,"D","N"),IF(AND(Setup!$B$9="Take from R&amp;R",OR(MOD(J$7-(Setup!$B$6+$F43)+($D43+$E43)*1000,($D43+$E43))=$D43,MOD(J$7-(Setup!$B$6+$F43)+($D43+$E43)*1000,($D43+$E43))=($D43+$E43)-1)),"T","R"))))</f>
      </c>
      <c r="K43" s="24">
        <f>IF($A43="","",IF(AND(Setup!$B$9="Mark as travel",OR(MOD(K$7-(Setup!$B$6+$F43)+($D43+$E43)*1000,($D43+$E43))=0,MOD(K$7-(Setup!$B$6+$F43)+($D43+$E43)*1000,($D43+$E43))=$D43-1)),"T",IF(MOD(K$7-(Setup!$B$6+$F43)+($D43+$E43)*1000,($D43+$E43))&lt;$D43,IF(MOD(K$7-(Setup!$B$6+$F43)+($D43+$E43)*1000,($D43+$E43))&lt;Setup!$B$11,"D","N"),IF(AND(Setup!$B$9="Take from R&amp;R",OR(MOD(K$7-(Setup!$B$6+$F43)+($D43+$E43)*1000,($D43+$E43))=$D43,MOD(K$7-(Setup!$B$6+$F43)+($D43+$E43)*1000,($D43+$E43))=($D43+$E43)-1)),"T","R"))))</f>
      </c>
      <c r="L43" s="24">
        <f>IF($A43="","",IF(AND(Setup!$B$9="Mark as travel",OR(MOD(L$7-(Setup!$B$6+$F43)+($D43+$E43)*1000,($D43+$E43))=0,MOD(L$7-(Setup!$B$6+$F43)+($D43+$E43)*1000,($D43+$E43))=$D43-1)),"T",IF(MOD(L$7-(Setup!$B$6+$F43)+($D43+$E43)*1000,($D43+$E43))&lt;$D43,IF(MOD(L$7-(Setup!$B$6+$F43)+($D43+$E43)*1000,($D43+$E43))&lt;Setup!$B$11,"D","N"),IF(AND(Setup!$B$9="Take from R&amp;R",OR(MOD(L$7-(Setup!$B$6+$F43)+($D43+$E43)*1000,($D43+$E43))=$D43,MOD(L$7-(Setup!$B$6+$F43)+($D43+$E43)*1000,($D43+$E43))=($D43+$E43)-1)),"T","R"))))</f>
      </c>
      <c r="M43" s="24">
        <f>IF($A43="","",IF(AND(Setup!$B$9="Mark as travel",OR(MOD(M$7-(Setup!$B$6+$F43)+($D43+$E43)*1000,($D43+$E43))=0,MOD(M$7-(Setup!$B$6+$F43)+($D43+$E43)*1000,($D43+$E43))=$D43-1)),"T",IF(MOD(M$7-(Setup!$B$6+$F43)+($D43+$E43)*1000,($D43+$E43))&lt;$D43,IF(MOD(M$7-(Setup!$B$6+$F43)+($D43+$E43)*1000,($D43+$E43))&lt;Setup!$B$11,"D","N"),IF(AND(Setup!$B$9="Take from R&amp;R",OR(MOD(M$7-(Setup!$B$6+$F43)+($D43+$E43)*1000,($D43+$E43))=$D43,MOD(M$7-(Setup!$B$6+$F43)+($D43+$E43)*1000,($D43+$E43))=($D43+$E43)-1)),"T","R"))))</f>
      </c>
      <c r="N43" s="24">
        <f>IF($A43="","",IF(AND(Setup!$B$9="Mark as travel",OR(MOD(N$7-(Setup!$B$6+$F43)+($D43+$E43)*1000,($D43+$E43))=0,MOD(N$7-(Setup!$B$6+$F43)+($D43+$E43)*1000,($D43+$E43))=$D43-1)),"T",IF(MOD(N$7-(Setup!$B$6+$F43)+($D43+$E43)*1000,($D43+$E43))&lt;$D43,IF(MOD(N$7-(Setup!$B$6+$F43)+($D43+$E43)*1000,($D43+$E43))&lt;Setup!$B$11,"D","N"),IF(AND(Setup!$B$9="Take from R&amp;R",OR(MOD(N$7-(Setup!$B$6+$F43)+($D43+$E43)*1000,($D43+$E43))=$D43,MOD(N$7-(Setup!$B$6+$F43)+($D43+$E43)*1000,($D43+$E43))=($D43+$E43)-1)),"T","R"))))</f>
      </c>
      <c r="O43" s="24">
        <f>IF($A43="","",IF(AND(Setup!$B$9="Mark as travel",OR(MOD(O$7-(Setup!$B$6+$F43)+($D43+$E43)*1000,($D43+$E43))=0,MOD(O$7-(Setup!$B$6+$F43)+($D43+$E43)*1000,($D43+$E43))=$D43-1)),"T",IF(MOD(O$7-(Setup!$B$6+$F43)+($D43+$E43)*1000,($D43+$E43))&lt;$D43,IF(MOD(O$7-(Setup!$B$6+$F43)+($D43+$E43)*1000,($D43+$E43))&lt;Setup!$B$11,"D","N"),IF(AND(Setup!$B$9="Take from R&amp;R",OR(MOD(O$7-(Setup!$B$6+$F43)+($D43+$E43)*1000,($D43+$E43))=$D43,MOD(O$7-(Setup!$B$6+$F43)+($D43+$E43)*1000,($D43+$E43))=($D43+$E43)-1)),"T","R"))))</f>
      </c>
      <c r="P43" s="24">
        <f>IF($A43="","",IF(AND(Setup!$B$9="Mark as travel",OR(MOD(P$7-(Setup!$B$6+$F43)+($D43+$E43)*1000,($D43+$E43))=0,MOD(P$7-(Setup!$B$6+$F43)+($D43+$E43)*1000,($D43+$E43))=$D43-1)),"T",IF(MOD(P$7-(Setup!$B$6+$F43)+($D43+$E43)*1000,($D43+$E43))&lt;$D43,IF(MOD(P$7-(Setup!$B$6+$F43)+($D43+$E43)*1000,($D43+$E43))&lt;Setup!$B$11,"D","N"),IF(AND(Setup!$B$9="Take from R&amp;R",OR(MOD(P$7-(Setup!$B$6+$F43)+($D43+$E43)*1000,($D43+$E43))=$D43,MOD(P$7-(Setup!$B$6+$F43)+($D43+$E43)*1000,($D43+$E43))=($D43+$E43)-1)),"T","R"))))</f>
      </c>
      <c r="Q43" s="24">
        <f>IF($A43="","",IF(AND(Setup!$B$9="Mark as travel",OR(MOD(Q$7-(Setup!$B$6+$F43)+($D43+$E43)*1000,($D43+$E43))=0,MOD(Q$7-(Setup!$B$6+$F43)+($D43+$E43)*1000,($D43+$E43))=$D43-1)),"T",IF(MOD(Q$7-(Setup!$B$6+$F43)+($D43+$E43)*1000,($D43+$E43))&lt;$D43,IF(MOD(Q$7-(Setup!$B$6+$F43)+($D43+$E43)*1000,($D43+$E43))&lt;Setup!$B$11,"D","N"),IF(AND(Setup!$B$9="Take from R&amp;R",OR(MOD(Q$7-(Setup!$B$6+$F43)+($D43+$E43)*1000,($D43+$E43))=$D43,MOD(Q$7-(Setup!$B$6+$F43)+($D43+$E43)*1000,($D43+$E43))=($D43+$E43)-1)),"T","R"))))</f>
      </c>
      <c r="R43" s="24">
        <f>IF($A43="","",IF(AND(Setup!$B$9="Mark as travel",OR(MOD(R$7-(Setup!$B$6+$F43)+($D43+$E43)*1000,($D43+$E43))=0,MOD(R$7-(Setup!$B$6+$F43)+($D43+$E43)*1000,($D43+$E43))=$D43-1)),"T",IF(MOD(R$7-(Setup!$B$6+$F43)+($D43+$E43)*1000,($D43+$E43))&lt;$D43,IF(MOD(R$7-(Setup!$B$6+$F43)+($D43+$E43)*1000,($D43+$E43))&lt;Setup!$B$11,"D","N"),IF(AND(Setup!$B$9="Take from R&amp;R",OR(MOD(R$7-(Setup!$B$6+$F43)+($D43+$E43)*1000,($D43+$E43))=$D43,MOD(R$7-(Setup!$B$6+$F43)+($D43+$E43)*1000,($D43+$E43))=($D43+$E43)-1)),"T","R"))))</f>
      </c>
      <c r="S43" s="24">
        <f>IF($A43="","",IF(AND(Setup!$B$9="Mark as travel",OR(MOD(S$7-(Setup!$B$6+$F43)+($D43+$E43)*1000,($D43+$E43))=0,MOD(S$7-(Setup!$B$6+$F43)+($D43+$E43)*1000,($D43+$E43))=$D43-1)),"T",IF(MOD(S$7-(Setup!$B$6+$F43)+($D43+$E43)*1000,($D43+$E43))&lt;$D43,IF(MOD(S$7-(Setup!$B$6+$F43)+($D43+$E43)*1000,($D43+$E43))&lt;Setup!$B$11,"D","N"),IF(AND(Setup!$B$9="Take from R&amp;R",OR(MOD(S$7-(Setup!$B$6+$F43)+($D43+$E43)*1000,($D43+$E43))=$D43,MOD(S$7-(Setup!$B$6+$F43)+($D43+$E43)*1000,($D43+$E43))=($D43+$E43)-1)),"T","R"))))</f>
      </c>
      <c r="T43" s="24">
        <f>IF($A43="","",IF(AND(Setup!$B$9="Mark as travel",OR(MOD(T$7-(Setup!$B$6+$F43)+($D43+$E43)*1000,($D43+$E43))=0,MOD(T$7-(Setup!$B$6+$F43)+($D43+$E43)*1000,($D43+$E43))=$D43-1)),"T",IF(MOD(T$7-(Setup!$B$6+$F43)+($D43+$E43)*1000,($D43+$E43))&lt;$D43,IF(MOD(T$7-(Setup!$B$6+$F43)+($D43+$E43)*1000,($D43+$E43))&lt;Setup!$B$11,"D","N"),IF(AND(Setup!$B$9="Take from R&amp;R",OR(MOD(T$7-(Setup!$B$6+$F43)+($D43+$E43)*1000,($D43+$E43))=$D43,MOD(T$7-(Setup!$B$6+$F43)+($D43+$E43)*1000,($D43+$E43))=($D43+$E43)-1)),"T","R"))))</f>
      </c>
      <c r="U43" s="24">
        <f>IF($A43="","",IF(AND(Setup!$B$9="Mark as travel",OR(MOD(U$7-(Setup!$B$6+$F43)+($D43+$E43)*1000,($D43+$E43))=0,MOD(U$7-(Setup!$B$6+$F43)+($D43+$E43)*1000,($D43+$E43))=$D43-1)),"T",IF(MOD(U$7-(Setup!$B$6+$F43)+($D43+$E43)*1000,($D43+$E43))&lt;$D43,IF(MOD(U$7-(Setup!$B$6+$F43)+($D43+$E43)*1000,($D43+$E43))&lt;Setup!$B$11,"D","N"),IF(AND(Setup!$B$9="Take from R&amp;R",OR(MOD(U$7-(Setup!$B$6+$F43)+($D43+$E43)*1000,($D43+$E43))=$D43,MOD(U$7-(Setup!$B$6+$F43)+($D43+$E43)*1000,($D43+$E43))=($D43+$E43)-1)),"T","R"))))</f>
      </c>
      <c r="V43" s="24">
        <f>IF($A43="","",IF(AND(Setup!$B$9="Mark as travel",OR(MOD(V$7-(Setup!$B$6+$F43)+($D43+$E43)*1000,($D43+$E43))=0,MOD(V$7-(Setup!$B$6+$F43)+($D43+$E43)*1000,($D43+$E43))=$D43-1)),"T",IF(MOD(V$7-(Setup!$B$6+$F43)+($D43+$E43)*1000,($D43+$E43))&lt;$D43,IF(MOD(V$7-(Setup!$B$6+$F43)+($D43+$E43)*1000,($D43+$E43))&lt;Setup!$B$11,"D","N"),IF(AND(Setup!$B$9="Take from R&amp;R",OR(MOD(V$7-(Setup!$B$6+$F43)+($D43+$E43)*1000,($D43+$E43))=$D43,MOD(V$7-(Setup!$B$6+$F43)+($D43+$E43)*1000,($D43+$E43))=($D43+$E43)-1)),"T","R"))))</f>
      </c>
      <c r="W43" s="24">
        <f>IF($A43="","",IF(AND(Setup!$B$9="Mark as travel",OR(MOD(W$7-(Setup!$B$6+$F43)+($D43+$E43)*1000,($D43+$E43))=0,MOD(W$7-(Setup!$B$6+$F43)+($D43+$E43)*1000,($D43+$E43))=$D43-1)),"T",IF(MOD(W$7-(Setup!$B$6+$F43)+($D43+$E43)*1000,($D43+$E43))&lt;$D43,IF(MOD(W$7-(Setup!$B$6+$F43)+($D43+$E43)*1000,($D43+$E43))&lt;Setup!$B$11,"D","N"),IF(AND(Setup!$B$9="Take from R&amp;R",OR(MOD(W$7-(Setup!$B$6+$F43)+($D43+$E43)*1000,($D43+$E43))=$D43,MOD(W$7-(Setup!$B$6+$F43)+($D43+$E43)*1000,($D43+$E43))=($D43+$E43)-1)),"T","R"))))</f>
      </c>
      <c r="X43" s="24">
        <f>IF($A43="","",IF(AND(Setup!$B$9="Mark as travel",OR(MOD(X$7-(Setup!$B$6+$F43)+($D43+$E43)*1000,($D43+$E43))=0,MOD(X$7-(Setup!$B$6+$F43)+($D43+$E43)*1000,($D43+$E43))=$D43-1)),"T",IF(MOD(X$7-(Setup!$B$6+$F43)+($D43+$E43)*1000,($D43+$E43))&lt;$D43,IF(MOD(X$7-(Setup!$B$6+$F43)+($D43+$E43)*1000,($D43+$E43))&lt;Setup!$B$11,"D","N"),IF(AND(Setup!$B$9="Take from R&amp;R",OR(MOD(X$7-(Setup!$B$6+$F43)+($D43+$E43)*1000,($D43+$E43))=$D43,MOD(X$7-(Setup!$B$6+$F43)+($D43+$E43)*1000,($D43+$E43))=($D43+$E43)-1)),"T","R"))))</f>
      </c>
      <c r="Y43" s="24">
        <f>IF($A43="","",IF(AND(Setup!$B$9="Mark as travel",OR(MOD(Y$7-(Setup!$B$6+$F43)+($D43+$E43)*1000,($D43+$E43))=0,MOD(Y$7-(Setup!$B$6+$F43)+($D43+$E43)*1000,($D43+$E43))=$D43-1)),"T",IF(MOD(Y$7-(Setup!$B$6+$F43)+($D43+$E43)*1000,($D43+$E43))&lt;$D43,IF(MOD(Y$7-(Setup!$B$6+$F43)+($D43+$E43)*1000,($D43+$E43))&lt;Setup!$B$11,"D","N"),IF(AND(Setup!$B$9="Take from R&amp;R",OR(MOD(Y$7-(Setup!$B$6+$F43)+($D43+$E43)*1000,($D43+$E43))=$D43,MOD(Y$7-(Setup!$B$6+$F43)+($D43+$E43)*1000,($D43+$E43))=($D43+$E43)-1)),"T","R"))))</f>
      </c>
      <c r="Z43" s="24">
        <f>IF($A43="","",IF(AND(Setup!$B$9="Mark as travel",OR(MOD(Z$7-(Setup!$B$6+$F43)+($D43+$E43)*1000,($D43+$E43))=0,MOD(Z$7-(Setup!$B$6+$F43)+($D43+$E43)*1000,($D43+$E43))=$D43-1)),"T",IF(MOD(Z$7-(Setup!$B$6+$F43)+($D43+$E43)*1000,($D43+$E43))&lt;$D43,IF(MOD(Z$7-(Setup!$B$6+$F43)+($D43+$E43)*1000,($D43+$E43))&lt;Setup!$B$11,"D","N"),IF(AND(Setup!$B$9="Take from R&amp;R",OR(MOD(Z$7-(Setup!$B$6+$F43)+($D43+$E43)*1000,($D43+$E43))=$D43,MOD(Z$7-(Setup!$B$6+$F43)+($D43+$E43)*1000,($D43+$E43))=($D43+$E43)-1)),"T","R"))))</f>
      </c>
      <c r="AA43" s="24">
        <f>IF($A43="","",IF(AND(Setup!$B$9="Mark as travel",OR(MOD(AA$7-(Setup!$B$6+$F43)+($D43+$E43)*1000,($D43+$E43))=0,MOD(AA$7-(Setup!$B$6+$F43)+($D43+$E43)*1000,($D43+$E43))=$D43-1)),"T",IF(MOD(AA$7-(Setup!$B$6+$F43)+($D43+$E43)*1000,($D43+$E43))&lt;$D43,IF(MOD(AA$7-(Setup!$B$6+$F43)+($D43+$E43)*1000,($D43+$E43))&lt;Setup!$B$11,"D","N"),IF(AND(Setup!$B$9="Take from R&amp;R",OR(MOD(AA$7-(Setup!$B$6+$F43)+($D43+$E43)*1000,($D43+$E43))=$D43,MOD(AA$7-(Setup!$B$6+$F43)+($D43+$E43)*1000,($D43+$E43))=($D43+$E43)-1)),"T","R"))))</f>
      </c>
      <c r="AB43" s="24">
        <f>IF($A43="","",IF(AND(Setup!$B$9="Mark as travel",OR(MOD(AB$7-(Setup!$B$6+$F43)+($D43+$E43)*1000,($D43+$E43))=0,MOD(AB$7-(Setup!$B$6+$F43)+($D43+$E43)*1000,($D43+$E43))=$D43-1)),"T",IF(MOD(AB$7-(Setup!$B$6+$F43)+($D43+$E43)*1000,($D43+$E43))&lt;$D43,IF(MOD(AB$7-(Setup!$B$6+$F43)+($D43+$E43)*1000,($D43+$E43))&lt;Setup!$B$11,"D","N"),IF(AND(Setup!$B$9="Take from R&amp;R",OR(MOD(AB$7-(Setup!$B$6+$F43)+($D43+$E43)*1000,($D43+$E43))=$D43,MOD(AB$7-(Setup!$B$6+$F43)+($D43+$E43)*1000,($D43+$E43))=($D43+$E43)-1)),"T","R"))))</f>
      </c>
      <c r="AC43" s="24">
        <f>IF($A43="","",IF(AND(Setup!$B$9="Mark as travel",OR(MOD(AC$7-(Setup!$B$6+$F43)+($D43+$E43)*1000,($D43+$E43))=0,MOD(AC$7-(Setup!$B$6+$F43)+($D43+$E43)*1000,($D43+$E43))=$D43-1)),"T",IF(MOD(AC$7-(Setup!$B$6+$F43)+($D43+$E43)*1000,($D43+$E43))&lt;$D43,IF(MOD(AC$7-(Setup!$B$6+$F43)+($D43+$E43)*1000,($D43+$E43))&lt;Setup!$B$11,"D","N"),IF(AND(Setup!$B$9="Take from R&amp;R",OR(MOD(AC$7-(Setup!$B$6+$F43)+($D43+$E43)*1000,($D43+$E43))=$D43,MOD(AC$7-(Setup!$B$6+$F43)+($D43+$E43)*1000,($D43+$E43))=($D43+$E43)-1)),"T","R"))))</f>
      </c>
      <c r="AD43" s="24">
        <f>IF($A43="","",IF(AND(Setup!$B$9="Mark as travel",OR(MOD(AD$7-(Setup!$B$6+$F43)+($D43+$E43)*1000,($D43+$E43))=0,MOD(AD$7-(Setup!$B$6+$F43)+($D43+$E43)*1000,($D43+$E43))=$D43-1)),"T",IF(MOD(AD$7-(Setup!$B$6+$F43)+($D43+$E43)*1000,($D43+$E43))&lt;$D43,IF(MOD(AD$7-(Setup!$B$6+$F43)+($D43+$E43)*1000,($D43+$E43))&lt;Setup!$B$11,"D","N"),IF(AND(Setup!$B$9="Take from R&amp;R",OR(MOD(AD$7-(Setup!$B$6+$F43)+($D43+$E43)*1000,($D43+$E43))=$D43,MOD(AD$7-(Setup!$B$6+$F43)+($D43+$E43)*1000,($D43+$E43))=($D43+$E43)-1)),"T","R"))))</f>
      </c>
      <c r="AE43" s="24">
        <f>IF($A43="","",IF(AND(Setup!$B$9="Mark as travel",OR(MOD(AE$7-(Setup!$B$6+$F43)+($D43+$E43)*1000,($D43+$E43))=0,MOD(AE$7-(Setup!$B$6+$F43)+($D43+$E43)*1000,($D43+$E43))=$D43-1)),"T",IF(MOD(AE$7-(Setup!$B$6+$F43)+($D43+$E43)*1000,($D43+$E43))&lt;$D43,IF(MOD(AE$7-(Setup!$B$6+$F43)+($D43+$E43)*1000,($D43+$E43))&lt;Setup!$B$11,"D","N"),IF(AND(Setup!$B$9="Take from R&amp;R",OR(MOD(AE$7-(Setup!$B$6+$F43)+($D43+$E43)*1000,($D43+$E43))=$D43,MOD(AE$7-(Setup!$B$6+$F43)+($D43+$E43)*1000,($D43+$E43))=($D43+$E43)-1)),"T","R"))))</f>
      </c>
      <c r="AF43" s="24">
        <f>IF($A43="","",IF(AND(Setup!$B$9="Mark as travel",OR(MOD(AF$7-(Setup!$B$6+$F43)+($D43+$E43)*1000,($D43+$E43))=0,MOD(AF$7-(Setup!$B$6+$F43)+($D43+$E43)*1000,($D43+$E43))=$D43-1)),"T",IF(MOD(AF$7-(Setup!$B$6+$F43)+($D43+$E43)*1000,($D43+$E43))&lt;$D43,IF(MOD(AF$7-(Setup!$B$6+$F43)+($D43+$E43)*1000,($D43+$E43))&lt;Setup!$B$11,"D","N"),IF(AND(Setup!$B$9="Take from R&amp;R",OR(MOD(AF$7-(Setup!$B$6+$F43)+($D43+$E43)*1000,($D43+$E43))=$D43,MOD(AF$7-(Setup!$B$6+$F43)+($D43+$E43)*1000,($D43+$E43))=($D43+$E43)-1)),"T","R"))))</f>
      </c>
      <c r="AG43" s="24">
        <f>IF($A43="","",IF(AND(Setup!$B$9="Mark as travel",OR(MOD(AG$7-(Setup!$B$6+$F43)+($D43+$E43)*1000,($D43+$E43))=0,MOD(AG$7-(Setup!$B$6+$F43)+($D43+$E43)*1000,($D43+$E43))=$D43-1)),"T",IF(MOD(AG$7-(Setup!$B$6+$F43)+($D43+$E43)*1000,($D43+$E43))&lt;$D43,IF(MOD(AG$7-(Setup!$B$6+$F43)+($D43+$E43)*1000,($D43+$E43))&lt;Setup!$B$11,"D","N"),IF(AND(Setup!$B$9="Take from R&amp;R",OR(MOD(AG$7-(Setup!$B$6+$F43)+($D43+$E43)*1000,($D43+$E43))=$D43,MOD(AG$7-(Setup!$B$6+$F43)+($D43+$E43)*1000,($D43+$E43))=($D43+$E43)-1)),"T","R"))))</f>
      </c>
      <c r="AH43" s="24">
        <f>IF($A43="","",IF(AND(Setup!$B$9="Mark as travel",OR(MOD(AH$7-(Setup!$B$6+$F43)+($D43+$E43)*1000,($D43+$E43))=0,MOD(AH$7-(Setup!$B$6+$F43)+($D43+$E43)*1000,($D43+$E43))=$D43-1)),"T",IF(MOD(AH$7-(Setup!$B$6+$F43)+($D43+$E43)*1000,($D43+$E43))&lt;$D43,IF(MOD(AH$7-(Setup!$B$6+$F43)+($D43+$E43)*1000,($D43+$E43))&lt;Setup!$B$11,"D","N"),IF(AND(Setup!$B$9="Take from R&amp;R",OR(MOD(AH$7-(Setup!$B$6+$F43)+($D43+$E43)*1000,($D43+$E43))=$D43,MOD(AH$7-(Setup!$B$6+$F43)+($D43+$E43)*1000,($D43+$E43))=($D43+$E43)-1)),"T","R"))))</f>
      </c>
      <c r="AI43" s="24">
        <f>IF($A43="","",IF(AND(Setup!$B$9="Mark as travel",OR(MOD(AI$7-(Setup!$B$6+$F43)+($D43+$E43)*1000,($D43+$E43))=0,MOD(AI$7-(Setup!$B$6+$F43)+($D43+$E43)*1000,($D43+$E43))=$D43-1)),"T",IF(MOD(AI$7-(Setup!$B$6+$F43)+($D43+$E43)*1000,($D43+$E43))&lt;$D43,IF(MOD(AI$7-(Setup!$B$6+$F43)+($D43+$E43)*1000,($D43+$E43))&lt;Setup!$B$11,"D","N"),IF(AND(Setup!$B$9="Take from R&amp;R",OR(MOD(AI$7-(Setup!$B$6+$F43)+($D43+$E43)*1000,($D43+$E43))=$D43,MOD(AI$7-(Setup!$B$6+$F43)+($D43+$E43)*1000,($D43+$E43))=($D43+$E43)-1)),"T","R"))))</f>
      </c>
      <c r="AJ43" s="24">
        <f>IF($A43="","",IF(AND(Setup!$B$9="Mark as travel",OR(MOD(AJ$7-(Setup!$B$6+$F43)+($D43+$E43)*1000,($D43+$E43))=0,MOD(AJ$7-(Setup!$B$6+$F43)+($D43+$E43)*1000,($D43+$E43))=$D43-1)),"T",IF(MOD(AJ$7-(Setup!$B$6+$F43)+($D43+$E43)*1000,($D43+$E43))&lt;$D43,IF(MOD(AJ$7-(Setup!$B$6+$F43)+($D43+$E43)*1000,($D43+$E43))&lt;Setup!$B$11,"D","N"),IF(AND(Setup!$B$9="Take from R&amp;R",OR(MOD(AJ$7-(Setup!$B$6+$F43)+($D43+$E43)*1000,($D43+$E43))=$D43,MOD(AJ$7-(Setup!$B$6+$F43)+($D43+$E43)*1000,($D43+$E43))=($D43+$E43)-1)),"T","R"))))</f>
      </c>
      <c r="AK43" s="24">
        <f>IF($A43="","",IF(AND(Setup!$B$9="Mark as travel",OR(MOD(AK$7-(Setup!$B$6+$F43)+($D43+$E43)*1000,($D43+$E43))=0,MOD(AK$7-(Setup!$B$6+$F43)+($D43+$E43)*1000,($D43+$E43))=$D43-1)),"T",IF(MOD(AK$7-(Setup!$B$6+$F43)+($D43+$E43)*1000,($D43+$E43))&lt;$D43,IF(MOD(AK$7-(Setup!$B$6+$F43)+($D43+$E43)*1000,($D43+$E43))&lt;Setup!$B$11,"D","N"),IF(AND(Setup!$B$9="Take from R&amp;R",OR(MOD(AK$7-(Setup!$B$6+$F43)+($D43+$E43)*1000,($D43+$E43))=$D43,MOD(AK$7-(Setup!$B$6+$F43)+($D43+$E43)*1000,($D43+$E43))=($D43+$E43)-1)),"T","R"))))</f>
      </c>
      <c r="AL43" s="24">
        <f>IF($A43="","",IF(AND(Setup!$B$9="Mark as travel",OR(MOD(AL$7-(Setup!$B$6+$F43)+($D43+$E43)*1000,($D43+$E43))=0,MOD(AL$7-(Setup!$B$6+$F43)+($D43+$E43)*1000,($D43+$E43))=$D43-1)),"T",IF(MOD(AL$7-(Setup!$B$6+$F43)+($D43+$E43)*1000,($D43+$E43))&lt;$D43,IF(MOD(AL$7-(Setup!$B$6+$F43)+($D43+$E43)*1000,($D43+$E43))&lt;Setup!$B$11,"D","N"),IF(AND(Setup!$B$9="Take from R&amp;R",OR(MOD(AL$7-(Setup!$B$6+$F43)+($D43+$E43)*1000,($D43+$E43))=$D43,MOD(AL$7-(Setup!$B$6+$F43)+($D43+$E43)*1000,($D43+$E43))=($D43+$E43)-1)),"T","R"))))</f>
      </c>
      <c r="AM43" s="24">
        <f>IF($A43="","",IF(AND(Setup!$B$9="Mark as travel",OR(MOD(AM$7-(Setup!$B$6+$F43)+($D43+$E43)*1000,($D43+$E43))=0,MOD(AM$7-(Setup!$B$6+$F43)+($D43+$E43)*1000,($D43+$E43))=$D43-1)),"T",IF(MOD(AM$7-(Setup!$B$6+$F43)+($D43+$E43)*1000,($D43+$E43))&lt;$D43,IF(MOD(AM$7-(Setup!$B$6+$F43)+($D43+$E43)*1000,($D43+$E43))&lt;Setup!$B$11,"D","N"),IF(AND(Setup!$B$9="Take from R&amp;R",OR(MOD(AM$7-(Setup!$B$6+$F43)+($D43+$E43)*1000,($D43+$E43))=$D43,MOD(AM$7-(Setup!$B$6+$F43)+($D43+$E43)*1000,($D43+$E43))=($D43+$E43)-1)),"T","R"))))</f>
      </c>
      <c r="AN43" s="24">
        <f>IF($A43="","",IF(AND(Setup!$B$9="Mark as travel",OR(MOD(AN$7-(Setup!$B$6+$F43)+($D43+$E43)*1000,($D43+$E43))=0,MOD(AN$7-(Setup!$B$6+$F43)+($D43+$E43)*1000,($D43+$E43))=$D43-1)),"T",IF(MOD(AN$7-(Setup!$B$6+$F43)+($D43+$E43)*1000,($D43+$E43))&lt;$D43,IF(MOD(AN$7-(Setup!$B$6+$F43)+($D43+$E43)*1000,($D43+$E43))&lt;Setup!$B$11,"D","N"),IF(AND(Setup!$B$9="Take from R&amp;R",OR(MOD(AN$7-(Setup!$B$6+$F43)+($D43+$E43)*1000,($D43+$E43))=$D43,MOD(AN$7-(Setup!$B$6+$F43)+($D43+$E43)*1000,($D43+$E43))=($D43+$E43)-1)),"T","R"))))</f>
      </c>
      <c r="AO43" s="24">
        <f>IF($A43="","",IF(AND(Setup!$B$9="Mark as travel",OR(MOD(AO$7-(Setup!$B$6+$F43)+($D43+$E43)*1000,($D43+$E43))=0,MOD(AO$7-(Setup!$B$6+$F43)+($D43+$E43)*1000,($D43+$E43))=$D43-1)),"T",IF(MOD(AO$7-(Setup!$B$6+$F43)+($D43+$E43)*1000,($D43+$E43))&lt;$D43,IF(MOD(AO$7-(Setup!$B$6+$F43)+($D43+$E43)*1000,($D43+$E43))&lt;Setup!$B$11,"D","N"),IF(AND(Setup!$B$9="Take from R&amp;R",OR(MOD(AO$7-(Setup!$B$6+$F43)+($D43+$E43)*1000,($D43+$E43))=$D43,MOD(AO$7-(Setup!$B$6+$F43)+($D43+$E43)*1000,($D43+$E43))=($D43+$E43)-1)),"T","R"))))</f>
      </c>
      <c r="AP43" s="24">
        <f>IF($A43="","",IF(AND(Setup!$B$9="Mark as travel",OR(MOD(AP$7-(Setup!$B$6+$F43)+($D43+$E43)*1000,($D43+$E43))=0,MOD(AP$7-(Setup!$B$6+$F43)+($D43+$E43)*1000,($D43+$E43))=$D43-1)),"T",IF(MOD(AP$7-(Setup!$B$6+$F43)+($D43+$E43)*1000,($D43+$E43))&lt;$D43,IF(MOD(AP$7-(Setup!$B$6+$F43)+($D43+$E43)*1000,($D43+$E43))&lt;Setup!$B$11,"D","N"),IF(AND(Setup!$B$9="Take from R&amp;R",OR(MOD(AP$7-(Setup!$B$6+$F43)+($D43+$E43)*1000,($D43+$E43))=$D43,MOD(AP$7-(Setup!$B$6+$F43)+($D43+$E43)*1000,($D43+$E43))=($D43+$E43)-1)),"T","R"))))</f>
      </c>
      <c r="AQ43" s="24">
        <f>IF($A43="","",IF(AND(Setup!$B$9="Mark as travel",OR(MOD(AQ$7-(Setup!$B$6+$F43)+($D43+$E43)*1000,($D43+$E43))=0,MOD(AQ$7-(Setup!$B$6+$F43)+($D43+$E43)*1000,($D43+$E43))=$D43-1)),"T",IF(MOD(AQ$7-(Setup!$B$6+$F43)+($D43+$E43)*1000,($D43+$E43))&lt;$D43,IF(MOD(AQ$7-(Setup!$B$6+$F43)+($D43+$E43)*1000,($D43+$E43))&lt;Setup!$B$11,"D","N"),IF(AND(Setup!$B$9="Take from R&amp;R",OR(MOD(AQ$7-(Setup!$B$6+$F43)+($D43+$E43)*1000,($D43+$E43))=$D43,MOD(AQ$7-(Setup!$B$6+$F43)+($D43+$E43)*1000,($D43+$E43))=($D43+$E43)-1)),"T","R"))))</f>
      </c>
      <c r="AR43" s="24">
        <f>IF($A43="","",IF(AND(Setup!$B$9="Mark as travel",OR(MOD(AR$7-(Setup!$B$6+$F43)+($D43+$E43)*1000,($D43+$E43))=0,MOD(AR$7-(Setup!$B$6+$F43)+($D43+$E43)*1000,($D43+$E43))=$D43-1)),"T",IF(MOD(AR$7-(Setup!$B$6+$F43)+($D43+$E43)*1000,($D43+$E43))&lt;$D43,IF(MOD(AR$7-(Setup!$B$6+$F43)+($D43+$E43)*1000,($D43+$E43))&lt;Setup!$B$11,"D","N"),IF(AND(Setup!$B$9="Take from R&amp;R",OR(MOD(AR$7-(Setup!$B$6+$F43)+($D43+$E43)*1000,($D43+$E43))=$D43,MOD(AR$7-(Setup!$B$6+$F43)+($D43+$E43)*1000,($D43+$E43))=($D43+$E43)-1)),"T","R"))))</f>
      </c>
      <c r="AS43" s="24">
        <f>IF($A43="","",IF(AND(Setup!$B$9="Mark as travel",OR(MOD(AS$7-(Setup!$B$6+$F43)+($D43+$E43)*1000,($D43+$E43))=0,MOD(AS$7-(Setup!$B$6+$F43)+($D43+$E43)*1000,($D43+$E43))=$D43-1)),"T",IF(MOD(AS$7-(Setup!$B$6+$F43)+($D43+$E43)*1000,($D43+$E43))&lt;$D43,IF(MOD(AS$7-(Setup!$B$6+$F43)+($D43+$E43)*1000,($D43+$E43))&lt;Setup!$B$11,"D","N"),IF(AND(Setup!$B$9="Take from R&amp;R",OR(MOD(AS$7-(Setup!$B$6+$F43)+($D43+$E43)*1000,($D43+$E43))=$D43,MOD(AS$7-(Setup!$B$6+$F43)+($D43+$E43)*1000,($D43+$E43))=($D43+$E43)-1)),"T","R"))))</f>
      </c>
      <c r="AT43" s="24">
        <f>IF($A43="","",IF(AND(Setup!$B$9="Mark as travel",OR(MOD(AT$7-(Setup!$B$6+$F43)+($D43+$E43)*1000,($D43+$E43))=0,MOD(AT$7-(Setup!$B$6+$F43)+($D43+$E43)*1000,($D43+$E43))=$D43-1)),"T",IF(MOD(AT$7-(Setup!$B$6+$F43)+($D43+$E43)*1000,($D43+$E43))&lt;$D43,IF(MOD(AT$7-(Setup!$B$6+$F43)+($D43+$E43)*1000,($D43+$E43))&lt;Setup!$B$11,"D","N"),IF(AND(Setup!$B$9="Take from R&amp;R",OR(MOD(AT$7-(Setup!$B$6+$F43)+($D43+$E43)*1000,($D43+$E43))=$D43,MOD(AT$7-(Setup!$B$6+$F43)+($D43+$E43)*1000,($D43+$E43))=($D43+$E43)-1)),"T","R"))))</f>
      </c>
      <c r="AU43" s="24">
        <f>IF($A43="","",IF(AND(Setup!$B$9="Mark as travel",OR(MOD(AU$7-(Setup!$B$6+$F43)+($D43+$E43)*1000,($D43+$E43))=0,MOD(AU$7-(Setup!$B$6+$F43)+($D43+$E43)*1000,($D43+$E43))=$D43-1)),"T",IF(MOD(AU$7-(Setup!$B$6+$F43)+($D43+$E43)*1000,($D43+$E43))&lt;$D43,IF(MOD(AU$7-(Setup!$B$6+$F43)+($D43+$E43)*1000,($D43+$E43))&lt;Setup!$B$11,"D","N"),IF(AND(Setup!$B$9="Take from R&amp;R",OR(MOD(AU$7-(Setup!$B$6+$F43)+($D43+$E43)*1000,($D43+$E43))=$D43,MOD(AU$7-(Setup!$B$6+$F43)+($D43+$E43)*1000,($D43+$E43))=($D43+$E43)-1)),"T","R"))))</f>
      </c>
      <c r="AV43" s="24">
        <f>IF($A43="","",IF(AND(Setup!$B$9="Mark as travel",OR(MOD(AV$7-(Setup!$B$6+$F43)+($D43+$E43)*1000,($D43+$E43))=0,MOD(AV$7-(Setup!$B$6+$F43)+($D43+$E43)*1000,($D43+$E43))=$D43-1)),"T",IF(MOD(AV$7-(Setup!$B$6+$F43)+($D43+$E43)*1000,($D43+$E43))&lt;$D43,IF(MOD(AV$7-(Setup!$B$6+$F43)+($D43+$E43)*1000,($D43+$E43))&lt;Setup!$B$11,"D","N"),IF(AND(Setup!$B$9="Take from R&amp;R",OR(MOD(AV$7-(Setup!$B$6+$F43)+($D43+$E43)*1000,($D43+$E43))=$D43,MOD(AV$7-(Setup!$B$6+$F43)+($D43+$E43)*1000,($D43+$E43))=($D43+$E43)-1)),"T","R"))))</f>
      </c>
      <c r="AW43" s="24">
        <f>IF($A43="","",IF(AND(Setup!$B$9="Mark as travel",OR(MOD(AW$7-(Setup!$B$6+$F43)+($D43+$E43)*1000,($D43+$E43))=0,MOD(AW$7-(Setup!$B$6+$F43)+($D43+$E43)*1000,($D43+$E43))=$D43-1)),"T",IF(MOD(AW$7-(Setup!$B$6+$F43)+($D43+$E43)*1000,($D43+$E43))&lt;$D43,IF(MOD(AW$7-(Setup!$B$6+$F43)+($D43+$E43)*1000,($D43+$E43))&lt;Setup!$B$11,"D","N"),IF(AND(Setup!$B$9="Take from R&amp;R",OR(MOD(AW$7-(Setup!$B$6+$F43)+($D43+$E43)*1000,($D43+$E43))=$D43,MOD(AW$7-(Setup!$B$6+$F43)+($D43+$E43)*1000,($D43+$E43))=($D43+$E43)-1)),"T","R"))))</f>
      </c>
      <c r="AX43" s="24">
        <f>IF($A43="","",IF(AND(Setup!$B$9="Mark as travel",OR(MOD(AX$7-(Setup!$B$6+$F43)+($D43+$E43)*1000,($D43+$E43))=0,MOD(AX$7-(Setup!$B$6+$F43)+($D43+$E43)*1000,($D43+$E43))=$D43-1)),"T",IF(MOD(AX$7-(Setup!$B$6+$F43)+($D43+$E43)*1000,($D43+$E43))&lt;$D43,IF(MOD(AX$7-(Setup!$B$6+$F43)+($D43+$E43)*1000,($D43+$E43))&lt;Setup!$B$11,"D","N"),IF(AND(Setup!$B$9="Take from R&amp;R",OR(MOD(AX$7-(Setup!$B$6+$F43)+($D43+$E43)*1000,($D43+$E43))=$D43,MOD(AX$7-(Setup!$B$6+$F43)+($D43+$E43)*1000,($D43+$E43))=($D43+$E43)-1)),"T","R"))))</f>
      </c>
      <c r="AY43" s="24">
        <f>IF($A43="","",IF(AND(Setup!$B$9="Mark as travel",OR(MOD(AY$7-(Setup!$B$6+$F43)+($D43+$E43)*1000,($D43+$E43))=0,MOD(AY$7-(Setup!$B$6+$F43)+($D43+$E43)*1000,($D43+$E43))=$D43-1)),"T",IF(MOD(AY$7-(Setup!$B$6+$F43)+($D43+$E43)*1000,($D43+$E43))&lt;$D43,IF(MOD(AY$7-(Setup!$B$6+$F43)+($D43+$E43)*1000,($D43+$E43))&lt;Setup!$B$11,"D","N"),IF(AND(Setup!$B$9="Take from R&amp;R",OR(MOD(AY$7-(Setup!$B$6+$F43)+($D43+$E43)*1000,($D43+$E43))=$D43,MOD(AY$7-(Setup!$B$6+$F43)+($D43+$E43)*1000,($D43+$E43))=($D43+$E43)-1)),"T","R"))))</f>
      </c>
      <c r="AZ43" s="24">
        <f>IF($A43="","",IF(AND(Setup!$B$9="Mark as travel",OR(MOD(AZ$7-(Setup!$B$6+$F43)+($D43+$E43)*1000,($D43+$E43))=0,MOD(AZ$7-(Setup!$B$6+$F43)+($D43+$E43)*1000,($D43+$E43))=$D43-1)),"T",IF(MOD(AZ$7-(Setup!$B$6+$F43)+($D43+$E43)*1000,($D43+$E43))&lt;$D43,IF(MOD(AZ$7-(Setup!$B$6+$F43)+($D43+$E43)*1000,($D43+$E43))&lt;Setup!$B$11,"D","N"),IF(AND(Setup!$B$9="Take from R&amp;R",OR(MOD(AZ$7-(Setup!$B$6+$F43)+($D43+$E43)*1000,($D43+$E43))=$D43,MOD(AZ$7-(Setup!$B$6+$F43)+($D43+$E43)*1000,($D43+$E43))=($D43+$E43)-1)),"T","R"))))</f>
      </c>
      <c r="BA43" s="24">
        <f>IF($A43="","",IF(AND(Setup!$B$9="Mark as travel",OR(MOD(BA$7-(Setup!$B$6+$F43)+($D43+$E43)*1000,($D43+$E43))=0,MOD(BA$7-(Setup!$B$6+$F43)+($D43+$E43)*1000,($D43+$E43))=$D43-1)),"T",IF(MOD(BA$7-(Setup!$B$6+$F43)+($D43+$E43)*1000,($D43+$E43))&lt;$D43,IF(MOD(BA$7-(Setup!$B$6+$F43)+($D43+$E43)*1000,($D43+$E43))&lt;Setup!$B$11,"D","N"),IF(AND(Setup!$B$9="Take from R&amp;R",OR(MOD(BA$7-(Setup!$B$6+$F43)+($D43+$E43)*1000,($D43+$E43))=$D43,MOD(BA$7-(Setup!$B$6+$F43)+($D43+$E43)*1000,($D43+$E43))=($D43+$E43)-1)),"T","R"))))</f>
      </c>
      <c r="BB43" s="24">
        <f>IF($A43="","",IF(AND(Setup!$B$9="Mark as travel",OR(MOD(BB$7-(Setup!$B$6+$F43)+($D43+$E43)*1000,($D43+$E43))=0,MOD(BB$7-(Setup!$B$6+$F43)+($D43+$E43)*1000,($D43+$E43))=$D43-1)),"T",IF(MOD(BB$7-(Setup!$B$6+$F43)+($D43+$E43)*1000,($D43+$E43))&lt;$D43,IF(MOD(BB$7-(Setup!$B$6+$F43)+($D43+$E43)*1000,($D43+$E43))&lt;Setup!$B$11,"D","N"),IF(AND(Setup!$B$9="Take from R&amp;R",OR(MOD(BB$7-(Setup!$B$6+$F43)+($D43+$E43)*1000,($D43+$E43))=$D43,MOD(BB$7-(Setup!$B$6+$F43)+($D43+$E43)*1000,($D43+$E43))=($D43+$E43)-1)),"T","R"))))</f>
      </c>
      <c r="BC43" s="24">
        <f>IF($A43="","",IF(AND(Setup!$B$9="Mark as travel",OR(MOD(BC$7-(Setup!$B$6+$F43)+($D43+$E43)*1000,($D43+$E43))=0,MOD(BC$7-(Setup!$B$6+$F43)+($D43+$E43)*1000,($D43+$E43))=$D43-1)),"T",IF(MOD(BC$7-(Setup!$B$6+$F43)+($D43+$E43)*1000,($D43+$E43))&lt;$D43,IF(MOD(BC$7-(Setup!$B$6+$F43)+($D43+$E43)*1000,($D43+$E43))&lt;Setup!$B$11,"D","N"),IF(AND(Setup!$B$9="Take from R&amp;R",OR(MOD(BC$7-(Setup!$B$6+$F43)+($D43+$E43)*1000,($D43+$E43))=$D43,MOD(BC$7-(Setup!$B$6+$F43)+($D43+$E43)*1000,($D43+$E43))=($D43+$E43)-1)),"T","R"))))</f>
      </c>
      <c r="BD43" s="24">
        <f>IF($A43="","",IF(AND(Setup!$B$9="Mark as travel",OR(MOD(BD$7-(Setup!$B$6+$F43)+($D43+$E43)*1000,($D43+$E43))=0,MOD(BD$7-(Setup!$B$6+$F43)+($D43+$E43)*1000,($D43+$E43))=$D43-1)),"T",IF(MOD(BD$7-(Setup!$B$6+$F43)+($D43+$E43)*1000,($D43+$E43))&lt;$D43,IF(MOD(BD$7-(Setup!$B$6+$F43)+($D43+$E43)*1000,($D43+$E43))&lt;Setup!$B$11,"D","N"),IF(AND(Setup!$B$9="Take from R&amp;R",OR(MOD(BD$7-(Setup!$B$6+$F43)+($D43+$E43)*1000,($D43+$E43))=$D43,MOD(BD$7-(Setup!$B$6+$F43)+($D43+$E43)*1000,($D43+$E43))=($D43+$E43)-1)),"T","R"))))</f>
      </c>
      <c r="BE43" s="24">
        <f>IF($A43="","",IF(AND(Setup!$B$9="Mark as travel",OR(MOD(BE$7-(Setup!$B$6+$F43)+($D43+$E43)*1000,($D43+$E43))=0,MOD(BE$7-(Setup!$B$6+$F43)+($D43+$E43)*1000,($D43+$E43))=$D43-1)),"T",IF(MOD(BE$7-(Setup!$B$6+$F43)+($D43+$E43)*1000,($D43+$E43))&lt;$D43,IF(MOD(BE$7-(Setup!$B$6+$F43)+($D43+$E43)*1000,($D43+$E43))&lt;Setup!$B$11,"D","N"),IF(AND(Setup!$B$9="Take from R&amp;R",OR(MOD(BE$7-(Setup!$B$6+$F43)+($D43+$E43)*1000,($D43+$E43))=$D43,MOD(BE$7-(Setup!$B$6+$F43)+($D43+$E43)*1000,($D43+$E43))=($D43+$E43)-1)),"T","R"))))</f>
      </c>
      <c r="BF43" s="24">
        <f>IF($A43="","",IF(AND(Setup!$B$9="Mark as travel",OR(MOD(BF$7-(Setup!$B$6+$F43)+($D43+$E43)*1000,($D43+$E43))=0,MOD(BF$7-(Setup!$B$6+$F43)+($D43+$E43)*1000,($D43+$E43))=$D43-1)),"T",IF(MOD(BF$7-(Setup!$B$6+$F43)+($D43+$E43)*1000,($D43+$E43))&lt;$D43,IF(MOD(BF$7-(Setup!$B$6+$F43)+($D43+$E43)*1000,($D43+$E43))&lt;Setup!$B$11,"D","N"),IF(AND(Setup!$B$9="Take from R&amp;R",OR(MOD(BF$7-(Setup!$B$6+$F43)+($D43+$E43)*1000,($D43+$E43))=$D43,MOD(BF$7-(Setup!$B$6+$F43)+($D43+$E43)*1000,($D43+$E43))=($D43+$E43)-1)),"T","R"))))</f>
      </c>
      <c r="BG43" s="24">
        <f>IF($A43="","",IF(AND(Setup!$B$9="Mark as travel",OR(MOD(BG$7-(Setup!$B$6+$F43)+($D43+$E43)*1000,($D43+$E43))=0,MOD(BG$7-(Setup!$B$6+$F43)+($D43+$E43)*1000,($D43+$E43))=$D43-1)),"T",IF(MOD(BG$7-(Setup!$B$6+$F43)+($D43+$E43)*1000,($D43+$E43))&lt;$D43,IF(MOD(BG$7-(Setup!$B$6+$F43)+($D43+$E43)*1000,($D43+$E43))&lt;Setup!$B$11,"D","N"),IF(AND(Setup!$B$9="Take from R&amp;R",OR(MOD(BG$7-(Setup!$B$6+$F43)+($D43+$E43)*1000,($D43+$E43))=$D43,MOD(BG$7-(Setup!$B$6+$F43)+($D43+$E43)*1000,($D43+$E43))=($D43+$E43)-1)),"T","R"))))</f>
      </c>
      <c r="BH43" s="24">
        <f>IF($A43="","",IF(AND(Setup!$B$9="Mark as travel",OR(MOD(BH$7-(Setup!$B$6+$F43)+($D43+$E43)*1000,($D43+$E43))=0,MOD(BH$7-(Setup!$B$6+$F43)+($D43+$E43)*1000,($D43+$E43))=$D43-1)),"T",IF(MOD(BH$7-(Setup!$B$6+$F43)+($D43+$E43)*1000,($D43+$E43))&lt;$D43,IF(MOD(BH$7-(Setup!$B$6+$F43)+($D43+$E43)*1000,($D43+$E43))&lt;Setup!$B$11,"D","N"),IF(AND(Setup!$B$9="Take from R&amp;R",OR(MOD(BH$7-(Setup!$B$6+$F43)+($D43+$E43)*1000,($D43+$E43))=$D43,MOD(BH$7-(Setup!$B$6+$F43)+($D43+$E43)*1000,($D43+$E43))=($D43+$E43)-1)),"T","R"))))</f>
      </c>
      <c r="BI43" s="24">
        <f>IF($A43="","",IF(AND(Setup!$B$9="Mark as travel",OR(MOD(BI$7-(Setup!$B$6+$F43)+($D43+$E43)*1000,($D43+$E43))=0,MOD(BI$7-(Setup!$B$6+$F43)+($D43+$E43)*1000,($D43+$E43))=$D43-1)),"T",IF(MOD(BI$7-(Setup!$B$6+$F43)+($D43+$E43)*1000,($D43+$E43))&lt;$D43,IF(MOD(BI$7-(Setup!$B$6+$F43)+($D43+$E43)*1000,($D43+$E43))&lt;Setup!$B$11,"D","N"),IF(AND(Setup!$B$9="Take from R&amp;R",OR(MOD(BI$7-(Setup!$B$6+$F43)+($D43+$E43)*1000,($D43+$E43))=$D43,MOD(BI$7-(Setup!$B$6+$F43)+($D43+$E43)*1000,($D43+$E43))=($D43+$E43)-1)),"T","R"))))</f>
      </c>
      <c r="BJ43" s="24">
        <f>IF($A43="","",IF(AND(Setup!$B$9="Mark as travel",OR(MOD(BJ$7-(Setup!$B$6+$F43)+($D43+$E43)*1000,($D43+$E43))=0,MOD(BJ$7-(Setup!$B$6+$F43)+($D43+$E43)*1000,($D43+$E43))=$D43-1)),"T",IF(MOD(BJ$7-(Setup!$B$6+$F43)+($D43+$E43)*1000,($D43+$E43))&lt;$D43,IF(MOD(BJ$7-(Setup!$B$6+$F43)+($D43+$E43)*1000,($D43+$E43))&lt;Setup!$B$11,"D","N"),IF(AND(Setup!$B$9="Take from R&amp;R",OR(MOD(BJ$7-(Setup!$B$6+$F43)+($D43+$E43)*1000,($D43+$E43))=$D43,MOD(BJ$7-(Setup!$B$6+$F43)+($D43+$E43)*1000,($D43+$E43))=($D43+$E43)-1)),"T","R"))))</f>
      </c>
    </row>
    <row r="44" spans="1:62" x14ac:dyDescent="0.25">
      <c r="A44" s="31"/>
      <c r="B44" s="31"/>
      <c r="C44" s="31"/>
      <c r="D44" s="14">
        <f>IF($A44="","",IF(OR($C44="",$C44="Same as Setup"),Setup!$B$15,INDEX(Setup!$B$21:$B$29,MATCH($C44,Setup!$A$21:$A$29,0))))</f>
      </c>
      <c r="E44" s="14">
        <f>IF($A44="","",IF(OR($C44="",$C44="Same as Setup"),Setup!$B$16,INDEX(Setup!$C$21:$C$29,MATCH($C44,Setup!$A$21:$A$29,0))))</f>
      </c>
      <c r="F44" s="5"/>
      <c r="G44" s="24">
        <f>IF($A44="","",IF(AND(Setup!$B$9="Mark as travel",OR(MOD(G$7-(Setup!$B$6+$F44)+($D44+$E44)*1000,($D44+$E44))=0,MOD(G$7-(Setup!$B$6+$F44)+($D44+$E44)*1000,($D44+$E44))=$D44-1)),"T",IF(MOD(G$7-(Setup!$B$6+$F44)+($D44+$E44)*1000,($D44+$E44))&lt;$D44,IF(MOD(G$7-(Setup!$B$6+$F44)+($D44+$E44)*1000,($D44+$E44))&lt;Setup!$B$11,"D","N"),IF(AND(Setup!$B$9="Take from R&amp;R",OR(MOD(G$7-(Setup!$B$6+$F44)+($D44+$E44)*1000,($D44+$E44))=$D44,MOD(G$7-(Setup!$B$6+$F44)+($D44+$E44)*1000,($D44+$E44))=($D44+$E44)-1)),"T","R"))))</f>
      </c>
      <c r="H44" s="24">
        <f>IF($A44="","",IF(AND(Setup!$B$9="Mark as travel",OR(MOD(H$7-(Setup!$B$6+$F44)+($D44+$E44)*1000,($D44+$E44))=0,MOD(H$7-(Setup!$B$6+$F44)+($D44+$E44)*1000,($D44+$E44))=$D44-1)),"T",IF(MOD(H$7-(Setup!$B$6+$F44)+($D44+$E44)*1000,($D44+$E44))&lt;$D44,IF(MOD(H$7-(Setup!$B$6+$F44)+($D44+$E44)*1000,($D44+$E44))&lt;Setup!$B$11,"D","N"),IF(AND(Setup!$B$9="Take from R&amp;R",OR(MOD(H$7-(Setup!$B$6+$F44)+($D44+$E44)*1000,($D44+$E44))=$D44,MOD(H$7-(Setup!$B$6+$F44)+($D44+$E44)*1000,($D44+$E44))=($D44+$E44)-1)),"T","R"))))</f>
      </c>
      <c r="I44" s="24">
        <f>IF($A44="","",IF(AND(Setup!$B$9="Mark as travel",OR(MOD(I$7-(Setup!$B$6+$F44)+($D44+$E44)*1000,($D44+$E44))=0,MOD(I$7-(Setup!$B$6+$F44)+($D44+$E44)*1000,($D44+$E44))=$D44-1)),"T",IF(MOD(I$7-(Setup!$B$6+$F44)+($D44+$E44)*1000,($D44+$E44))&lt;$D44,IF(MOD(I$7-(Setup!$B$6+$F44)+($D44+$E44)*1000,($D44+$E44))&lt;Setup!$B$11,"D","N"),IF(AND(Setup!$B$9="Take from R&amp;R",OR(MOD(I$7-(Setup!$B$6+$F44)+($D44+$E44)*1000,($D44+$E44))=$D44,MOD(I$7-(Setup!$B$6+$F44)+($D44+$E44)*1000,($D44+$E44))=($D44+$E44)-1)),"T","R"))))</f>
      </c>
      <c r="J44" s="24">
        <f>IF($A44="","",IF(AND(Setup!$B$9="Mark as travel",OR(MOD(J$7-(Setup!$B$6+$F44)+($D44+$E44)*1000,($D44+$E44))=0,MOD(J$7-(Setup!$B$6+$F44)+($D44+$E44)*1000,($D44+$E44))=$D44-1)),"T",IF(MOD(J$7-(Setup!$B$6+$F44)+($D44+$E44)*1000,($D44+$E44))&lt;$D44,IF(MOD(J$7-(Setup!$B$6+$F44)+($D44+$E44)*1000,($D44+$E44))&lt;Setup!$B$11,"D","N"),IF(AND(Setup!$B$9="Take from R&amp;R",OR(MOD(J$7-(Setup!$B$6+$F44)+($D44+$E44)*1000,($D44+$E44))=$D44,MOD(J$7-(Setup!$B$6+$F44)+($D44+$E44)*1000,($D44+$E44))=($D44+$E44)-1)),"T","R"))))</f>
      </c>
      <c r="K44" s="24">
        <f>IF($A44="","",IF(AND(Setup!$B$9="Mark as travel",OR(MOD(K$7-(Setup!$B$6+$F44)+($D44+$E44)*1000,($D44+$E44))=0,MOD(K$7-(Setup!$B$6+$F44)+($D44+$E44)*1000,($D44+$E44))=$D44-1)),"T",IF(MOD(K$7-(Setup!$B$6+$F44)+($D44+$E44)*1000,($D44+$E44))&lt;$D44,IF(MOD(K$7-(Setup!$B$6+$F44)+($D44+$E44)*1000,($D44+$E44))&lt;Setup!$B$11,"D","N"),IF(AND(Setup!$B$9="Take from R&amp;R",OR(MOD(K$7-(Setup!$B$6+$F44)+($D44+$E44)*1000,($D44+$E44))=$D44,MOD(K$7-(Setup!$B$6+$F44)+($D44+$E44)*1000,($D44+$E44))=($D44+$E44)-1)),"T","R"))))</f>
      </c>
      <c r="L44" s="24">
        <f>IF($A44="","",IF(AND(Setup!$B$9="Mark as travel",OR(MOD(L$7-(Setup!$B$6+$F44)+($D44+$E44)*1000,($D44+$E44))=0,MOD(L$7-(Setup!$B$6+$F44)+($D44+$E44)*1000,($D44+$E44))=$D44-1)),"T",IF(MOD(L$7-(Setup!$B$6+$F44)+($D44+$E44)*1000,($D44+$E44))&lt;$D44,IF(MOD(L$7-(Setup!$B$6+$F44)+($D44+$E44)*1000,($D44+$E44))&lt;Setup!$B$11,"D","N"),IF(AND(Setup!$B$9="Take from R&amp;R",OR(MOD(L$7-(Setup!$B$6+$F44)+($D44+$E44)*1000,($D44+$E44))=$D44,MOD(L$7-(Setup!$B$6+$F44)+($D44+$E44)*1000,($D44+$E44))=($D44+$E44)-1)),"T","R"))))</f>
      </c>
      <c r="M44" s="24">
        <f>IF($A44="","",IF(AND(Setup!$B$9="Mark as travel",OR(MOD(M$7-(Setup!$B$6+$F44)+($D44+$E44)*1000,($D44+$E44))=0,MOD(M$7-(Setup!$B$6+$F44)+($D44+$E44)*1000,($D44+$E44))=$D44-1)),"T",IF(MOD(M$7-(Setup!$B$6+$F44)+($D44+$E44)*1000,($D44+$E44))&lt;$D44,IF(MOD(M$7-(Setup!$B$6+$F44)+($D44+$E44)*1000,($D44+$E44))&lt;Setup!$B$11,"D","N"),IF(AND(Setup!$B$9="Take from R&amp;R",OR(MOD(M$7-(Setup!$B$6+$F44)+($D44+$E44)*1000,($D44+$E44))=$D44,MOD(M$7-(Setup!$B$6+$F44)+($D44+$E44)*1000,($D44+$E44))=($D44+$E44)-1)),"T","R"))))</f>
      </c>
      <c r="N44" s="24">
        <f>IF($A44="","",IF(AND(Setup!$B$9="Mark as travel",OR(MOD(N$7-(Setup!$B$6+$F44)+($D44+$E44)*1000,($D44+$E44))=0,MOD(N$7-(Setup!$B$6+$F44)+($D44+$E44)*1000,($D44+$E44))=$D44-1)),"T",IF(MOD(N$7-(Setup!$B$6+$F44)+($D44+$E44)*1000,($D44+$E44))&lt;$D44,IF(MOD(N$7-(Setup!$B$6+$F44)+($D44+$E44)*1000,($D44+$E44))&lt;Setup!$B$11,"D","N"),IF(AND(Setup!$B$9="Take from R&amp;R",OR(MOD(N$7-(Setup!$B$6+$F44)+($D44+$E44)*1000,($D44+$E44))=$D44,MOD(N$7-(Setup!$B$6+$F44)+($D44+$E44)*1000,($D44+$E44))=($D44+$E44)-1)),"T","R"))))</f>
      </c>
      <c r="O44" s="24">
        <f>IF($A44="","",IF(AND(Setup!$B$9="Mark as travel",OR(MOD(O$7-(Setup!$B$6+$F44)+($D44+$E44)*1000,($D44+$E44))=0,MOD(O$7-(Setup!$B$6+$F44)+($D44+$E44)*1000,($D44+$E44))=$D44-1)),"T",IF(MOD(O$7-(Setup!$B$6+$F44)+($D44+$E44)*1000,($D44+$E44))&lt;$D44,IF(MOD(O$7-(Setup!$B$6+$F44)+($D44+$E44)*1000,($D44+$E44))&lt;Setup!$B$11,"D","N"),IF(AND(Setup!$B$9="Take from R&amp;R",OR(MOD(O$7-(Setup!$B$6+$F44)+($D44+$E44)*1000,($D44+$E44))=$D44,MOD(O$7-(Setup!$B$6+$F44)+($D44+$E44)*1000,($D44+$E44))=($D44+$E44)-1)),"T","R"))))</f>
      </c>
      <c r="P44" s="24">
        <f>IF($A44="","",IF(AND(Setup!$B$9="Mark as travel",OR(MOD(P$7-(Setup!$B$6+$F44)+($D44+$E44)*1000,($D44+$E44))=0,MOD(P$7-(Setup!$B$6+$F44)+($D44+$E44)*1000,($D44+$E44))=$D44-1)),"T",IF(MOD(P$7-(Setup!$B$6+$F44)+($D44+$E44)*1000,($D44+$E44))&lt;$D44,IF(MOD(P$7-(Setup!$B$6+$F44)+($D44+$E44)*1000,($D44+$E44))&lt;Setup!$B$11,"D","N"),IF(AND(Setup!$B$9="Take from R&amp;R",OR(MOD(P$7-(Setup!$B$6+$F44)+($D44+$E44)*1000,($D44+$E44))=$D44,MOD(P$7-(Setup!$B$6+$F44)+($D44+$E44)*1000,($D44+$E44))=($D44+$E44)-1)),"T","R"))))</f>
      </c>
      <c r="Q44" s="24">
        <f>IF($A44="","",IF(AND(Setup!$B$9="Mark as travel",OR(MOD(Q$7-(Setup!$B$6+$F44)+($D44+$E44)*1000,($D44+$E44))=0,MOD(Q$7-(Setup!$B$6+$F44)+($D44+$E44)*1000,($D44+$E44))=$D44-1)),"T",IF(MOD(Q$7-(Setup!$B$6+$F44)+($D44+$E44)*1000,($D44+$E44))&lt;$D44,IF(MOD(Q$7-(Setup!$B$6+$F44)+($D44+$E44)*1000,($D44+$E44))&lt;Setup!$B$11,"D","N"),IF(AND(Setup!$B$9="Take from R&amp;R",OR(MOD(Q$7-(Setup!$B$6+$F44)+($D44+$E44)*1000,($D44+$E44))=$D44,MOD(Q$7-(Setup!$B$6+$F44)+($D44+$E44)*1000,($D44+$E44))=($D44+$E44)-1)),"T","R"))))</f>
      </c>
      <c r="R44" s="24">
        <f>IF($A44="","",IF(AND(Setup!$B$9="Mark as travel",OR(MOD(R$7-(Setup!$B$6+$F44)+($D44+$E44)*1000,($D44+$E44))=0,MOD(R$7-(Setup!$B$6+$F44)+($D44+$E44)*1000,($D44+$E44))=$D44-1)),"T",IF(MOD(R$7-(Setup!$B$6+$F44)+($D44+$E44)*1000,($D44+$E44))&lt;$D44,IF(MOD(R$7-(Setup!$B$6+$F44)+($D44+$E44)*1000,($D44+$E44))&lt;Setup!$B$11,"D","N"),IF(AND(Setup!$B$9="Take from R&amp;R",OR(MOD(R$7-(Setup!$B$6+$F44)+($D44+$E44)*1000,($D44+$E44))=$D44,MOD(R$7-(Setup!$B$6+$F44)+($D44+$E44)*1000,($D44+$E44))=($D44+$E44)-1)),"T","R"))))</f>
      </c>
      <c r="S44" s="24">
        <f>IF($A44="","",IF(AND(Setup!$B$9="Mark as travel",OR(MOD(S$7-(Setup!$B$6+$F44)+($D44+$E44)*1000,($D44+$E44))=0,MOD(S$7-(Setup!$B$6+$F44)+($D44+$E44)*1000,($D44+$E44))=$D44-1)),"T",IF(MOD(S$7-(Setup!$B$6+$F44)+($D44+$E44)*1000,($D44+$E44))&lt;$D44,IF(MOD(S$7-(Setup!$B$6+$F44)+($D44+$E44)*1000,($D44+$E44))&lt;Setup!$B$11,"D","N"),IF(AND(Setup!$B$9="Take from R&amp;R",OR(MOD(S$7-(Setup!$B$6+$F44)+($D44+$E44)*1000,($D44+$E44))=$D44,MOD(S$7-(Setup!$B$6+$F44)+($D44+$E44)*1000,($D44+$E44))=($D44+$E44)-1)),"T","R"))))</f>
      </c>
      <c r="T44" s="24">
        <f>IF($A44="","",IF(AND(Setup!$B$9="Mark as travel",OR(MOD(T$7-(Setup!$B$6+$F44)+($D44+$E44)*1000,($D44+$E44))=0,MOD(T$7-(Setup!$B$6+$F44)+($D44+$E44)*1000,($D44+$E44))=$D44-1)),"T",IF(MOD(T$7-(Setup!$B$6+$F44)+($D44+$E44)*1000,($D44+$E44))&lt;$D44,IF(MOD(T$7-(Setup!$B$6+$F44)+($D44+$E44)*1000,($D44+$E44))&lt;Setup!$B$11,"D","N"),IF(AND(Setup!$B$9="Take from R&amp;R",OR(MOD(T$7-(Setup!$B$6+$F44)+($D44+$E44)*1000,($D44+$E44))=$D44,MOD(T$7-(Setup!$B$6+$F44)+($D44+$E44)*1000,($D44+$E44))=($D44+$E44)-1)),"T","R"))))</f>
      </c>
      <c r="U44" s="24">
        <f>IF($A44="","",IF(AND(Setup!$B$9="Mark as travel",OR(MOD(U$7-(Setup!$B$6+$F44)+($D44+$E44)*1000,($D44+$E44))=0,MOD(U$7-(Setup!$B$6+$F44)+($D44+$E44)*1000,($D44+$E44))=$D44-1)),"T",IF(MOD(U$7-(Setup!$B$6+$F44)+($D44+$E44)*1000,($D44+$E44))&lt;$D44,IF(MOD(U$7-(Setup!$B$6+$F44)+($D44+$E44)*1000,($D44+$E44))&lt;Setup!$B$11,"D","N"),IF(AND(Setup!$B$9="Take from R&amp;R",OR(MOD(U$7-(Setup!$B$6+$F44)+($D44+$E44)*1000,($D44+$E44))=$D44,MOD(U$7-(Setup!$B$6+$F44)+($D44+$E44)*1000,($D44+$E44))=($D44+$E44)-1)),"T","R"))))</f>
      </c>
      <c r="V44" s="24">
        <f>IF($A44="","",IF(AND(Setup!$B$9="Mark as travel",OR(MOD(V$7-(Setup!$B$6+$F44)+($D44+$E44)*1000,($D44+$E44))=0,MOD(V$7-(Setup!$B$6+$F44)+($D44+$E44)*1000,($D44+$E44))=$D44-1)),"T",IF(MOD(V$7-(Setup!$B$6+$F44)+($D44+$E44)*1000,($D44+$E44))&lt;$D44,IF(MOD(V$7-(Setup!$B$6+$F44)+($D44+$E44)*1000,($D44+$E44))&lt;Setup!$B$11,"D","N"),IF(AND(Setup!$B$9="Take from R&amp;R",OR(MOD(V$7-(Setup!$B$6+$F44)+($D44+$E44)*1000,($D44+$E44))=$D44,MOD(V$7-(Setup!$B$6+$F44)+($D44+$E44)*1000,($D44+$E44))=($D44+$E44)-1)),"T","R"))))</f>
      </c>
      <c r="W44" s="24">
        <f>IF($A44="","",IF(AND(Setup!$B$9="Mark as travel",OR(MOD(W$7-(Setup!$B$6+$F44)+($D44+$E44)*1000,($D44+$E44))=0,MOD(W$7-(Setup!$B$6+$F44)+($D44+$E44)*1000,($D44+$E44))=$D44-1)),"T",IF(MOD(W$7-(Setup!$B$6+$F44)+($D44+$E44)*1000,($D44+$E44))&lt;$D44,IF(MOD(W$7-(Setup!$B$6+$F44)+($D44+$E44)*1000,($D44+$E44))&lt;Setup!$B$11,"D","N"),IF(AND(Setup!$B$9="Take from R&amp;R",OR(MOD(W$7-(Setup!$B$6+$F44)+($D44+$E44)*1000,($D44+$E44))=$D44,MOD(W$7-(Setup!$B$6+$F44)+($D44+$E44)*1000,($D44+$E44))=($D44+$E44)-1)),"T","R"))))</f>
      </c>
      <c r="X44" s="24">
        <f>IF($A44="","",IF(AND(Setup!$B$9="Mark as travel",OR(MOD(X$7-(Setup!$B$6+$F44)+($D44+$E44)*1000,($D44+$E44))=0,MOD(X$7-(Setup!$B$6+$F44)+($D44+$E44)*1000,($D44+$E44))=$D44-1)),"T",IF(MOD(X$7-(Setup!$B$6+$F44)+($D44+$E44)*1000,($D44+$E44))&lt;$D44,IF(MOD(X$7-(Setup!$B$6+$F44)+($D44+$E44)*1000,($D44+$E44))&lt;Setup!$B$11,"D","N"),IF(AND(Setup!$B$9="Take from R&amp;R",OR(MOD(X$7-(Setup!$B$6+$F44)+($D44+$E44)*1000,($D44+$E44))=$D44,MOD(X$7-(Setup!$B$6+$F44)+($D44+$E44)*1000,($D44+$E44))=($D44+$E44)-1)),"T","R"))))</f>
      </c>
      <c r="Y44" s="24">
        <f>IF($A44="","",IF(AND(Setup!$B$9="Mark as travel",OR(MOD(Y$7-(Setup!$B$6+$F44)+($D44+$E44)*1000,($D44+$E44))=0,MOD(Y$7-(Setup!$B$6+$F44)+($D44+$E44)*1000,($D44+$E44))=$D44-1)),"T",IF(MOD(Y$7-(Setup!$B$6+$F44)+($D44+$E44)*1000,($D44+$E44))&lt;$D44,IF(MOD(Y$7-(Setup!$B$6+$F44)+($D44+$E44)*1000,($D44+$E44))&lt;Setup!$B$11,"D","N"),IF(AND(Setup!$B$9="Take from R&amp;R",OR(MOD(Y$7-(Setup!$B$6+$F44)+($D44+$E44)*1000,($D44+$E44))=$D44,MOD(Y$7-(Setup!$B$6+$F44)+($D44+$E44)*1000,($D44+$E44))=($D44+$E44)-1)),"T","R"))))</f>
      </c>
      <c r="Z44" s="24">
        <f>IF($A44="","",IF(AND(Setup!$B$9="Mark as travel",OR(MOD(Z$7-(Setup!$B$6+$F44)+($D44+$E44)*1000,($D44+$E44))=0,MOD(Z$7-(Setup!$B$6+$F44)+($D44+$E44)*1000,($D44+$E44))=$D44-1)),"T",IF(MOD(Z$7-(Setup!$B$6+$F44)+($D44+$E44)*1000,($D44+$E44))&lt;$D44,IF(MOD(Z$7-(Setup!$B$6+$F44)+($D44+$E44)*1000,($D44+$E44))&lt;Setup!$B$11,"D","N"),IF(AND(Setup!$B$9="Take from R&amp;R",OR(MOD(Z$7-(Setup!$B$6+$F44)+($D44+$E44)*1000,($D44+$E44))=$D44,MOD(Z$7-(Setup!$B$6+$F44)+($D44+$E44)*1000,($D44+$E44))=($D44+$E44)-1)),"T","R"))))</f>
      </c>
      <c r="AA44" s="24">
        <f>IF($A44="","",IF(AND(Setup!$B$9="Mark as travel",OR(MOD(AA$7-(Setup!$B$6+$F44)+($D44+$E44)*1000,($D44+$E44))=0,MOD(AA$7-(Setup!$B$6+$F44)+($D44+$E44)*1000,($D44+$E44))=$D44-1)),"T",IF(MOD(AA$7-(Setup!$B$6+$F44)+($D44+$E44)*1000,($D44+$E44))&lt;$D44,IF(MOD(AA$7-(Setup!$B$6+$F44)+($D44+$E44)*1000,($D44+$E44))&lt;Setup!$B$11,"D","N"),IF(AND(Setup!$B$9="Take from R&amp;R",OR(MOD(AA$7-(Setup!$B$6+$F44)+($D44+$E44)*1000,($D44+$E44))=$D44,MOD(AA$7-(Setup!$B$6+$F44)+($D44+$E44)*1000,($D44+$E44))=($D44+$E44)-1)),"T","R"))))</f>
      </c>
      <c r="AB44" s="24">
        <f>IF($A44="","",IF(AND(Setup!$B$9="Mark as travel",OR(MOD(AB$7-(Setup!$B$6+$F44)+($D44+$E44)*1000,($D44+$E44))=0,MOD(AB$7-(Setup!$B$6+$F44)+($D44+$E44)*1000,($D44+$E44))=$D44-1)),"T",IF(MOD(AB$7-(Setup!$B$6+$F44)+($D44+$E44)*1000,($D44+$E44))&lt;$D44,IF(MOD(AB$7-(Setup!$B$6+$F44)+($D44+$E44)*1000,($D44+$E44))&lt;Setup!$B$11,"D","N"),IF(AND(Setup!$B$9="Take from R&amp;R",OR(MOD(AB$7-(Setup!$B$6+$F44)+($D44+$E44)*1000,($D44+$E44))=$D44,MOD(AB$7-(Setup!$B$6+$F44)+($D44+$E44)*1000,($D44+$E44))=($D44+$E44)-1)),"T","R"))))</f>
      </c>
      <c r="AC44" s="24">
        <f>IF($A44="","",IF(AND(Setup!$B$9="Mark as travel",OR(MOD(AC$7-(Setup!$B$6+$F44)+($D44+$E44)*1000,($D44+$E44))=0,MOD(AC$7-(Setup!$B$6+$F44)+($D44+$E44)*1000,($D44+$E44))=$D44-1)),"T",IF(MOD(AC$7-(Setup!$B$6+$F44)+($D44+$E44)*1000,($D44+$E44))&lt;$D44,IF(MOD(AC$7-(Setup!$B$6+$F44)+($D44+$E44)*1000,($D44+$E44))&lt;Setup!$B$11,"D","N"),IF(AND(Setup!$B$9="Take from R&amp;R",OR(MOD(AC$7-(Setup!$B$6+$F44)+($D44+$E44)*1000,($D44+$E44))=$D44,MOD(AC$7-(Setup!$B$6+$F44)+($D44+$E44)*1000,($D44+$E44))=($D44+$E44)-1)),"T","R"))))</f>
      </c>
      <c r="AD44" s="24">
        <f>IF($A44="","",IF(AND(Setup!$B$9="Mark as travel",OR(MOD(AD$7-(Setup!$B$6+$F44)+($D44+$E44)*1000,($D44+$E44))=0,MOD(AD$7-(Setup!$B$6+$F44)+($D44+$E44)*1000,($D44+$E44))=$D44-1)),"T",IF(MOD(AD$7-(Setup!$B$6+$F44)+($D44+$E44)*1000,($D44+$E44))&lt;$D44,IF(MOD(AD$7-(Setup!$B$6+$F44)+($D44+$E44)*1000,($D44+$E44))&lt;Setup!$B$11,"D","N"),IF(AND(Setup!$B$9="Take from R&amp;R",OR(MOD(AD$7-(Setup!$B$6+$F44)+($D44+$E44)*1000,($D44+$E44))=$D44,MOD(AD$7-(Setup!$B$6+$F44)+($D44+$E44)*1000,($D44+$E44))=($D44+$E44)-1)),"T","R"))))</f>
      </c>
      <c r="AE44" s="24">
        <f>IF($A44="","",IF(AND(Setup!$B$9="Mark as travel",OR(MOD(AE$7-(Setup!$B$6+$F44)+($D44+$E44)*1000,($D44+$E44))=0,MOD(AE$7-(Setup!$B$6+$F44)+($D44+$E44)*1000,($D44+$E44))=$D44-1)),"T",IF(MOD(AE$7-(Setup!$B$6+$F44)+($D44+$E44)*1000,($D44+$E44))&lt;$D44,IF(MOD(AE$7-(Setup!$B$6+$F44)+($D44+$E44)*1000,($D44+$E44))&lt;Setup!$B$11,"D","N"),IF(AND(Setup!$B$9="Take from R&amp;R",OR(MOD(AE$7-(Setup!$B$6+$F44)+($D44+$E44)*1000,($D44+$E44))=$D44,MOD(AE$7-(Setup!$B$6+$F44)+($D44+$E44)*1000,($D44+$E44))=($D44+$E44)-1)),"T","R"))))</f>
      </c>
      <c r="AF44" s="24">
        <f>IF($A44="","",IF(AND(Setup!$B$9="Mark as travel",OR(MOD(AF$7-(Setup!$B$6+$F44)+($D44+$E44)*1000,($D44+$E44))=0,MOD(AF$7-(Setup!$B$6+$F44)+($D44+$E44)*1000,($D44+$E44))=$D44-1)),"T",IF(MOD(AF$7-(Setup!$B$6+$F44)+($D44+$E44)*1000,($D44+$E44))&lt;$D44,IF(MOD(AF$7-(Setup!$B$6+$F44)+($D44+$E44)*1000,($D44+$E44))&lt;Setup!$B$11,"D","N"),IF(AND(Setup!$B$9="Take from R&amp;R",OR(MOD(AF$7-(Setup!$B$6+$F44)+($D44+$E44)*1000,($D44+$E44))=$D44,MOD(AF$7-(Setup!$B$6+$F44)+($D44+$E44)*1000,($D44+$E44))=($D44+$E44)-1)),"T","R"))))</f>
      </c>
      <c r="AG44" s="24">
        <f>IF($A44="","",IF(AND(Setup!$B$9="Mark as travel",OR(MOD(AG$7-(Setup!$B$6+$F44)+($D44+$E44)*1000,($D44+$E44))=0,MOD(AG$7-(Setup!$B$6+$F44)+($D44+$E44)*1000,($D44+$E44))=$D44-1)),"T",IF(MOD(AG$7-(Setup!$B$6+$F44)+($D44+$E44)*1000,($D44+$E44))&lt;$D44,IF(MOD(AG$7-(Setup!$B$6+$F44)+($D44+$E44)*1000,($D44+$E44))&lt;Setup!$B$11,"D","N"),IF(AND(Setup!$B$9="Take from R&amp;R",OR(MOD(AG$7-(Setup!$B$6+$F44)+($D44+$E44)*1000,($D44+$E44))=$D44,MOD(AG$7-(Setup!$B$6+$F44)+($D44+$E44)*1000,($D44+$E44))=($D44+$E44)-1)),"T","R"))))</f>
      </c>
      <c r="AH44" s="24">
        <f>IF($A44="","",IF(AND(Setup!$B$9="Mark as travel",OR(MOD(AH$7-(Setup!$B$6+$F44)+($D44+$E44)*1000,($D44+$E44))=0,MOD(AH$7-(Setup!$B$6+$F44)+($D44+$E44)*1000,($D44+$E44))=$D44-1)),"T",IF(MOD(AH$7-(Setup!$B$6+$F44)+($D44+$E44)*1000,($D44+$E44))&lt;$D44,IF(MOD(AH$7-(Setup!$B$6+$F44)+($D44+$E44)*1000,($D44+$E44))&lt;Setup!$B$11,"D","N"),IF(AND(Setup!$B$9="Take from R&amp;R",OR(MOD(AH$7-(Setup!$B$6+$F44)+($D44+$E44)*1000,($D44+$E44))=$D44,MOD(AH$7-(Setup!$B$6+$F44)+($D44+$E44)*1000,($D44+$E44))=($D44+$E44)-1)),"T","R"))))</f>
      </c>
      <c r="AI44" s="24">
        <f>IF($A44="","",IF(AND(Setup!$B$9="Mark as travel",OR(MOD(AI$7-(Setup!$B$6+$F44)+($D44+$E44)*1000,($D44+$E44))=0,MOD(AI$7-(Setup!$B$6+$F44)+($D44+$E44)*1000,($D44+$E44))=$D44-1)),"T",IF(MOD(AI$7-(Setup!$B$6+$F44)+($D44+$E44)*1000,($D44+$E44))&lt;$D44,IF(MOD(AI$7-(Setup!$B$6+$F44)+($D44+$E44)*1000,($D44+$E44))&lt;Setup!$B$11,"D","N"),IF(AND(Setup!$B$9="Take from R&amp;R",OR(MOD(AI$7-(Setup!$B$6+$F44)+($D44+$E44)*1000,($D44+$E44))=$D44,MOD(AI$7-(Setup!$B$6+$F44)+($D44+$E44)*1000,($D44+$E44))=($D44+$E44)-1)),"T","R"))))</f>
      </c>
      <c r="AJ44" s="24">
        <f>IF($A44="","",IF(AND(Setup!$B$9="Mark as travel",OR(MOD(AJ$7-(Setup!$B$6+$F44)+($D44+$E44)*1000,($D44+$E44))=0,MOD(AJ$7-(Setup!$B$6+$F44)+($D44+$E44)*1000,($D44+$E44))=$D44-1)),"T",IF(MOD(AJ$7-(Setup!$B$6+$F44)+($D44+$E44)*1000,($D44+$E44))&lt;$D44,IF(MOD(AJ$7-(Setup!$B$6+$F44)+($D44+$E44)*1000,($D44+$E44))&lt;Setup!$B$11,"D","N"),IF(AND(Setup!$B$9="Take from R&amp;R",OR(MOD(AJ$7-(Setup!$B$6+$F44)+($D44+$E44)*1000,($D44+$E44))=$D44,MOD(AJ$7-(Setup!$B$6+$F44)+($D44+$E44)*1000,($D44+$E44))=($D44+$E44)-1)),"T","R"))))</f>
      </c>
      <c r="AK44" s="24">
        <f>IF($A44="","",IF(AND(Setup!$B$9="Mark as travel",OR(MOD(AK$7-(Setup!$B$6+$F44)+($D44+$E44)*1000,($D44+$E44))=0,MOD(AK$7-(Setup!$B$6+$F44)+($D44+$E44)*1000,($D44+$E44))=$D44-1)),"T",IF(MOD(AK$7-(Setup!$B$6+$F44)+($D44+$E44)*1000,($D44+$E44))&lt;$D44,IF(MOD(AK$7-(Setup!$B$6+$F44)+($D44+$E44)*1000,($D44+$E44))&lt;Setup!$B$11,"D","N"),IF(AND(Setup!$B$9="Take from R&amp;R",OR(MOD(AK$7-(Setup!$B$6+$F44)+($D44+$E44)*1000,($D44+$E44))=$D44,MOD(AK$7-(Setup!$B$6+$F44)+($D44+$E44)*1000,($D44+$E44))=($D44+$E44)-1)),"T","R"))))</f>
      </c>
      <c r="AL44" s="24">
        <f>IF($A44="","",IF(AND(Setup!$B$9="Mark as travel",OR(MOD(AL$7-(Setup!$B$6+$F44)+($D44+$E44)*1000,($D44+$E44))=0,MOD(AL$7-(Setup!$B$6+$F44)+($D44+$E44)*1000,($D44+$E44))=$D44-1)),"T",IF(MOD(AL$7-(Setup!$B$6+$F44)+($D44+$E44)*1000,($D44+$E44))&lt;$D44,IF(MOD(AL$7-(Setup!$B$6+$F44)+($D44+$E44)*1000,($D44+$E44))&lt;Setup!$B$11,"D","N"),IF(AND(Setup!$B$9="Take from R&amp;R",OR(MOD(AL$7-(Setup!$B$6+$F44)+($D44+$E44)*1000,($D44+$E44))=$D44,MOD(AL$7-(Setup!$B$6+$F44)+($D44+$E44)*1000,($D44+$E44))=($D44+$E44)-1)),"T","R"))))</f>
      </c>
      <c r="AM44" s="24">
        <f>IF($A44="","",IF(AND(Setup!$B$9="Mark as travel",OR(MOD(AM$7-(Setup!$B$6+$F44)+($D44+$E44)*1000,($D44+$E44))=0,MOD(AM$7-(Setup!$B$6+$F44)+($D44+$E44)*1000,($D44+$E44))=$D44-1)),"T",IF(MOD(AM$7-(Setup!$B$6+$F44)+($D44+$E44)*1000,($D44+$E44))&lt;$D44,IF(MOD(AM$7-(Setup!$B$6+$F44)+($D44+$E44)*1000,($D44+$E44))&lt;Setup!$B$11,"D","N"),IF(AND(Setup!$B$9="Take from R&amp;R",OR(MOD(AM$7-(Setup!$B$6+$F44)+($D44+$E44)*1000,($D44+$E44))=$D44,MOD(AM$7-(Setup!$B$6+$F44)+($D44+$E44)*1000,($D44+$E44))=($D44+$E44)-1)),"T","R"))))</f>
      </c>
      <c r="AN44" s="24">
        <f>IF($A44="","",IF(AND(Setup!$B$9="Mark as travel",OR(MOD(AN$7-(Setup!$B$6+$F44)+($D44+$E44)*1000,($D44+$E44))=0,MOD(AN$7-(Setup!$B$6+$F44)+($D44+$E44)*1000,($D44+$E44))=$D44-1)),"T",IF(MOD(AN$7-(Setup!$B$6+$F44)+($D44+$E44)*1000,($D44+$E44))&lt;$D44,IF(MOD(AN$7-(Setup!$B$6+$F44)+($D44+$E44)*1000,($D44+$E44))&lt;Setup!$B$11,"D","N"),IF(AND(Setup!$B$9="Take from R&amp;R",OR(MOD(AN$7-(Setup!$B$6+$F44)+($D44+$E44)*1000,($D44+$E44))=$D44,MOD(AN$7-(Setup!$B$6+$F44)+($D44+$E44)*1000,($D44+$E44))=($D44+$E44)-1)),"T","R"))))</f>
      </c>
      <c r="AO44" s="24">
        <f>IF($A44="","",IF(AND(Setup!$B$9="Mark as travel",OR(MOD(AO$7-(Setup!$B$6+$F44)+($D44+$E44)*1000,($D44+$E44))=0,MOD(AO$7-(Setup!$B$6+$F44)+($D44+$E44)*1000,($D44+$E44))=$D44-1)),"T",IF(MOD(AO$7-(Setup!$B$6+$F44)+($D44+$E44)*1000,($D44+$E44))&lt;$D44,IF(MOD(AO$7-(Setup!$B$6+$F44)+($D44+$E44)*1000,($D44+$E44))&lt;Setup!$B$11,"D","N"),IF(AND(Setup!$B$9="Take from R&amp;R",OR(MOD(AO$7-(Setup!$B$6+$F44)+($D44+$E44)*1000,($D44+$E44))=$D44,MOD(AO$7-(Setup!$B$6+$F44)+($D44+$E44)*1000,($D44+$E44))=($D44+$E44)-1)),"T","R"))))</f>
      </c>
      <c r="AP44" s="24">
        <f>IF($A44="","",IF(AND(Setup!$B$9="Mark as travel",OR(MOD(AP$7-(Setup!$B$6+$F44)+($D44+$E44)*1000,($D44+$E44))=0,MOD(AP$7-(Setup!$B$6+$F44)+($D44+$E44)*1000,($D44+$E44))=$D44-1)),"T",IF(MOD(AP$7-(Setup!$B$6+$F44)+($D44+$E44)*1000,($D44+$E44))&lt;$D44,IF(MOD(AP$7-(Setup!$B$6+$F44)+($D44+$E44)*1000,($D44+$E44))&lt;Setup!$B$11,"D","N"),IF(AND(Setup!$B$9="Take from R&amp;R",OR(MOD(AP$7-(Setup!$B$6+$F44)+($D44+$E44)*1000,($D44+$E44))=$D44,MOD(AP$7-(Setup!$B$6+$F44)+($D44+$E44)*1000,($D44+$E44))=($D44+$E44)-1)),"T","R"))))</f>
      </c>
      <c r="AQ44" s="24">
        <f>IF($A44="","",IF(AND(Setup!$B$9="Mark as travel",OR(MOD(AQ$7-(Setup!$B$6+$F44)+($D44+$E44)*1000,($D44+$E44))=0,MOD(AQ$7-(Setup!$B$6+$F44)+($D44+$E44)*1000,($D44+$E44))=$D44-1)),"T",IF(MOD(AQ$7-(Setup!$B$6+$F44)+($D44+$E44)*1000,($D44+$E44))&lt;$D44,IF(MOD(AQ$7-(Setup!$B$6+$F44)+($D44+$E44)*1000,($D44+$E44))&lt;Setup!$B$11,"D","N"),IF(AND(Setup!$B$9="Take from R&amp;R",OR(MOD(AQ$7-(Setup!$B$6+$F44)+($D44+$E44)*1000,($D44+$E44))=$D44,MOD(AQ$7-(Setup!$B$6+$F44)+($D44+$E44)*1000,($D44+$E44))=($D44+$E44)-1)),"T","R"))))</f>
      </c>
      <c r="AR44" s="24">
        <f>IF($A44="","",IF(AND(Setup!$B$9="Mark as travel",OR(MOD(AR$7-(Setup!$B$6+$F44)+($D44+$E44)*1000,($D44+$E44))=0,MOD(AR$7-(Setup!$B$6+$F44)+($D44+$E44)*1000,($D44+$E44))=$D44-1)),"T",IF(MOD(AR$7-(Setup!$B$6+$F44)+($D44+$E44)*1000,($D44+$E44))&lt;$D44,IF(MOD(AR$7-(Setup!$B$6+$F44)+($D44+$E44)*1000,($D44+$E44))&lt;Setup!$B$11,"D","N"),IF(AND(Setup!$B$9="Take from R&amp;R",OR(MOD(AR$7-(Setup!$B$6+$F44)+($D44+$E44)*1000,($D44+$E44))=$D44,MOD(AR$7-(Setup!$B$6+$F44)+($D44+$E44)*1000,($D44+$E44))=($D44+$E44)-1)),"T","R"))))</f>
      </c>
      <c r="AS44" s="24">
        <f>IF($A44="","",IF(AND(Setup!$B$9="Mark as travel",OR(MOD(AS$7-(Setup!$B$6+$F44)+($D44+$E44)*1000,($D44+$E44))=0,MOD(AS$7-(Setup!$B$6+$F44)+($D44+$E44)*1000,($D44+$E44))=$D44-1)),"T",IF(MOD(AS$7-(Setup!$B$6+$F44)+($D44+$E44)*1000,($D44+$E44))&lt;$D44,IF(MOD(AS$7-(Setup!$B$6+$F44)+($D44+$E44)*1000,($D44+$E44))&lt;Setup!$B$11,"D","N"),IF(AND(Setup!$B$9="Take from R&amp;R",OR(MOD(AS$7-(Setup!$B$6+$F44)+($D44+$E44)*1000,($D44+$E44))=$D44,MOD(AS$7-(Setup!$B$6+$F44)+($D44+$E44)*1000,($D44+$E44))=($D44+$E44)-1)),"T","R"))))</f>
      </c>
      <c r="AT44" s="24">
        <f>IF($A44="","",IF(AND(Setup!$B$9="Mark as travel",OR(MOD(AT$7-(Setup!$B$6+$F44)+($D44+$E44)*1000,($D44+$E44))=0,MOD(AT$7-(Setup!$B$6+$F44)+($D44+$E44)*1000,($D44+$E44))=$D44-1)),"T",IF(MOD(AT$7-(Setup!$B$6+$F44)+($D44+$E44)*1000,($D44+$E44))&lt;$D44,IF(MOD(AT$7-(Setup!$B$6+$F44)+($D44+$E44)*1000,($D44+$E44))&lt;Setup!$B$11,"D","N"),IF(AND(Setup!$B$9="Take from R&amp;R",OR(MOD(AT$7-(Setup!$B$6+$F44)+($D44+$E44)*1000,($D44+$E44))=$D44,MOD(AT$7-(Setup!$B$6+$F44)+($D44+$E44)*1000,($D44+$E44))=($D44+$E44)-1)),"T","R"))))</f>
      </c>
      <c r="AU44" s="24">
        <f>IF($A44="","",IF(AND(Setup!$B$9="Mark as travel",OR(MOD(AU$7-(Setup!$B$6+$F44)+($D44+$E44)*1000,($D44+$E44))=0,MOD(AU$7-(Setup!$B$6+$F44)+($D44+$E44)*1000,($D44+$E44))=$D44-1)),"T",IF(MOD(AU$7-(Setup!$B$6+$F44)+($D44+$E44)*1000,($D44+$E44))&lt;$D44,IF(MOD(AU$7-(Setup!$B$6+$F44)+($D44+$E44)*1000,($D44+$E44))&lt;Setup!$B$11,"D","N"),IF(AND(Setup!$B$9="Take from R&amp;R",OR(MOD(AU$7-(Setup!$B$6+$F44)+($D44+$E44)*1000,($D44+$E44))=$D44,MOD(AU$7-(Setup!$B$6+$F44)+($D44+$E44)*1000,($D44+$E44))=($D44+$E44)-1)),"T","R"))))</f>
      </c>
      <c r="AV44" s="24">
        <f>IF($A44="","",IF(AND(Setup!$B$9="Mark as travel",OR(MOD(AV$7-(Setup!$B$6+$F44)+($D44+$E44)*1000,($D44+$E44))=0,MOD(AV$7-(Setup!$B$6+$F44)+($D44+$E44)*1000,($D44+$E44))=$D44-1)),"T",IF(MOD(AV$7-(Setup!$B$6+$F44)+($D44+$E44)*1000,($D44+$E44))&lt;$D44,IF(MOD(AV$7-(Setup!$B$6+$F44)+($D44+$E44)*1000,($D44+$E44))&lt;Setup!$B$11,"D","N"),IF(AND(Setup!$B$9="Take from R&amp;R",OR(MOD(AV$7-(Setup!$B$6+$F44)+($D44+$E44)*1000,($D44+$E44))=$D44,MOD(AV$7-(Setup!$B$6+$F44)+($D44+$E44)*1000,($D44+$E44))=($D44+$E44)-1)),"T","R"))))</f>
      </c>
      <c r="AW44" s="24">
        <f>IF($A44="","",IF(AND(Setup!$B$9="Mark as travel",OR(MOD(AW$7-(Setup!$B$6+$F44)+($D44+$E44)*1000,($D44+$E44))=0,MOD(AW$7-(Setup!$B$6+$F44)+($D44+$E44)*1000,($D44+$E44))=$D44-1)),"T",IF(MOD(AW$7-(Setup!$B$6+$F44)+($D44+$E44)*1000,($D44+$E44))&lt;$D44,IF(MOD(AW$7-(Setup!$B$6+$F44)+($D44+$E44)*1000,($D44+$E44))&lt;Setup!$B$11,"D","N"),IF(AND(Setup!$B$9="Take from R&amp;R",OR(MOD(AW$7-(Setup!$B$6+$F44)+($D44+$E44)*1000,($D44+$E44))=$D44,MOD(AW$7-(Setup!$B$6+$F44)+($D44+$E44)*1000,($D44+$E44))=($D44+$E44)-1)),"T","R"))))</f>
      </c>
      <c r="AX44" s="24">
        <f>IF($A44="","",IF(AND(Setup!$B$9="Mark as travel",OR(MOD(AX$7-(Setup!$B$6+$F44)+($D44+$E44)*1000,($D44+$E44))=0,MOD(AX$7-(Setup!$B$6+$F44)+($D44+$E44)*1000,($D44+$E44))=$D44-1)),"T",IF(MOD(AX$7-(Setup!$B$6+$F44)+($D44+$E44)*1000,($D44+$E44))&lt;$D44,IF(MOD(AX$7-(Setup!$B$6+$F44)+($D44+$E44)*1000,($D44+$E44))&lt;Setup!$B$11,"D","N"),IF(AND(Setup!$B$9="Take from R&amp;R",OR(MOD(AX$7-(Setup!$B$6+$F44)+($D44+$E44)*1000,($D44+$E44))=$D44,MOD(AX$7-(Setup!$B$6+$F44)+($D44+$E44)*1000,($D44+$E44))=($D44+$E44)-1)),"T","R"))))</f>
      </c>
      <c r="AY44" s="24">
        <f>IF($A44="","",IF(AND(Setup!$B$9="Mark as travel",OR(MOD(AY$7-(Setup!$B$6+$F44)+($D44+$E44)*1000,($D44+$E44))=0,MOD(AY$7-(Setup!$B$6+$F44)+($D44+$E44)*1000,($D44+$E44))=$D44-1)),"T",IF(MOD(AY$7-(Setup!$B$6+$F44)+($D44+$E44)*1000,($D44+$E44))&lt;$D44,IF(MOD(AY$7-(Setup!$B$6+$F44)+($D44+$E44)*1000,($D44+$E44))&lt;Setup!$B$11,"D","N"),IF(AND(Setup!$B$9="Take from R&amp;R",OR(MOD(AY$7-(Setup!$B$6+$F44)+($D44+$E44)*1000,($D44+$E44))=$D44,MOD(AY$7-(Setup!$B$6+$F44)+($D44+$E44)*1000,($D44+$E44))=($D44+$E44)-1)),"T","R"))))</f>
      </c>
      <c r="AZ44" s="24">
        <f>IF($A44="","",IF(AND(Setup!$B$9="Mark as travel",OR(MOD(AZ$7-(Setup!$B$6+$F44)+($D44+$E44)*1000,($D44+$E44))=0,MOD(AZ$7-(Setup!$B$6+$F44)+($D44+$E44)*1000,($D44+$E44))=$D44-1)),"T",IF(MOD(AZ$7-(Setup!$B$6+$F44)+($D44+$E44)*1000,($D44+$E44))&lt;$D44,IF(MOD(AZ$7-(Setup!$B$6+$F44)+($D44+$E44)*1000,($D44+$E44))&lt;Setup!$B$11,"D","N"),IF(AND(Setup!$B$9="Take from R&amp;R",OR(MOD(AZ$7-(Setup!$B$6+$F44)+($D44+$E44)*1000,($D44+$E44))=$D44,MOD(AZ$7-(Setup!$B$6+$F44)+($D44+$E44)*1000,($D44+$E44))=($D44+$E44)-1)),"T","R"))))</f>
      </c>
      <c r="BA44" s="24">
        <f>IF($A44="","",IF(AND(Setup!$B$9="Mark as travel",OR(MOD(BA$7-(Setup!$B$6+$F44)+($D44+$E44)*1000,($D44+$E44))=0,MOD(BA$7-(Setup!$B$6+$F44)+($D44+$E44)*1000,($D44+$E44))=$D44-1)),"T",IF(MOD(BA$7-(Setup!$B$6+$F44)+($D44+$E44)*1000,($D44+$E44))&lt;$D44,IF(MOD(BA$7-(Setup!$B$6+$F44)+($D44+$E44)*1000,($D44+$E44))&lt;Setup!$B$11,"D","N"),IF(AND(Setup!$B$9="Take from R&amp;R",OR(MOD(BA$7-(Setup!$B$6+$F44)+($D44+$E44)*1000,($D44+$E44))=$D44,MOD(BA$7-(Setup!$B$6+$F44)+($D44+$E44)*1000,($D44+$E44))=($D44+$E44)-1)),"T","R"))))</f>
      </c>
      <c r="BB44" s="24">
        <f>IF($A44="","",IF(AND(Setup!$B$9="Mark as travel",OR(MOD(BB$7-(Setup!$B$6+$F44)+($D44+$E44)*1000,($D44+$E44))=0,MOD(BB$7-(Setup!$B$6+$F44)+($D44+$E44)*1000,($D44+$E44))=$D44-1)),"T",IF(MOD(BB$7-(Setup!$B$6+$F44)+($D44+$E44)*1000,($D44+$E44))&lt;$D44,IF(MOD(BB$7-(Setup!$B$6+$F44)+($D44+$E44)*1000,($D44+$E44))&lt;Setup!$B$11,"D","N"),IF(AND(Setup!$B$9="Take from R&amp;R",OR(MOD(BB$7-(Setup!$B$6+$F44)+($D44+$E44)*1000,($D44+$E44))=$D44,MOD(BB$7-(Setup!$B$6+$F44)+($D44+$E44)*1000,($D44+$E44))=($D44+$E44)-1)),"T","R"))))</f>
      </c>
      <c r="BC44" s="24">
        <f>IF($A44="","",IF(AND(Setup!$B$9="Mark as travel",OR(MOD(BC$7-(Setup!$B$6+$F44)+($D44+$E44)*1000,($D44+$E44))=0,MOD(BC$7-(Setup!$B$6+$F44)+($D44+$E44)*1000,($D44+$E44))=$D44-1)),"T",IF(MOD(BC$7-(Setup!$B$6+$F44)+($D44+$E44)*1000,($D44+$E44))&lt;$D44,IF(MOD(BC$7-(Setup!$B$6+$F44)+($D44+$E44)*1000,($D44+$E44))&lt;Setup!$B$11,"D","N"),IF(AND(Setup!$B$9="Take from R&amp;R",OR(MOD(BC$7-(Setup!$B$6+$F44)+($D44+$E44)*1000,($D44+$E44))=$D44,MOD(BC$7-(Setup!$B$6+$F44)+($D44+$E44)*1000,($D44+$E44))=($D44+$E44)-1)),"T","R"))))</f>
      </c>
      <c r="BD44" s="24">
        <f>IF($A44="","",IF(AND(Setup!$B$9="Mark as travel",OR(MOD(BD$7-(Setup!$B$6+$F44)+($D44+$E44)*1000,($D44+$E44))=0,MOD(BD$7-(Setup!$B$6+$F44)+($D44+$E44)*1000,($D44+$E44))=$D44-1)),"T",IF(MOD(BD$7-(Setup!$B$6+$F44)+($D44+$E44)*1000,($D44+$E44))&lt;$D44,IF(MOD(BD$7-(Setup!$B$6+$F44)+($D44+$E44)*1000,($D44+$E44))&lt;Setup!$B$11,"D","N"),IF(AND(Setup!$B$9="Take from R&amp;R",OR(MOD(BD$7-(Setup!$B$6+$F44)+($D44+$E44)*1000,($D44+$E44))=$D44,MOD(BD$7-(Setup!$B$6+$F44)+($D44+$E44)*1000,($D44+$E44))=($D44+$E44)-1)),"T","R"))))</f>
      </c>
      <c r="BE44" s="24">
        <f>IF($A44="","",IF(AND(Setup!$B$9="Mark as travel",OR(MOD(BE$7-(Setup!$B$6+$F44)+($D44+$E44)*1000,($D44+$E44))=0,MOD(BE$7-(Setup!$B$6+$F44)+($D44+$E44)*1000,($D44+$E44))=$D44-1)),"T",IF(MOD(BE$7-(Setup!$B$6+$F44)+($D44+$E44)*1000,($D44+$E44))&lt;$D44,IF(MOD(BE$7-(Setup!$B$6+$F44)+($D44+$E44)*1000,($D44+$E44))&lt;Setup!$B$11,"D","N"),IF(AND(Setup!$B$9="Take from R&amp;R",OR(MOD(BE$7-(Setup!$B$6+$F44)+($D44+$E44)*1000,($D44+$E44))=$D44,MOD(BE$7-(Setup!$B$6+$F44)+($D44+$E44)*1000,($D44+$E44))=($D44+$E44)-1)),"T","R"))))</f>
      </c>
      <c r="BF44" s="24">
        <f>IF($A44="","",IF(AND(Setup!$B$9="Mark as travel",OR(MOD(BF$7-(Setup!$B$6+$F44)+($D44+$E44)*1000,($D44+$E44))=0,MOD(BF$7-(Setup!$B$6+$F44)+($D44+$E44)*1000,($D44+$E44))=$D44-1)),"T",IF(MOD(BF$7-(Setup!$B$6+$F44)+($D44+$E44)*1000,($D44+$E44))&lt;$D44,IF(MOD(BF$7-(Setup!$B$6+$F44)+($D44+$E44)*1000,($D44+$E44))&lt;Setup!$B$11,"D","N"),IF(AND(Setup!$B$9="Take from R&amp;R",OR(MOD(BF$7-(Setup!$B$6+$F44)+($D44+$E44)*1000,($D44+$E44))=$D44,MOD(BF$7-(Setup!$B$6+$F44)+($D44+$E44)*1000,($D44+$E44))=($D44+$E44)-1)),"T","R"))))</f>
      </c>
      <c r="BG44" s="24">
        <f>IF($A44="","",IF(AND(Setup!$B$9="Mark as travel",OR(MOD(BG$7-(Setup!$B$6+$F44)+($D44+$E44)*1000,($D44+$E44))=0,MOD(BG$7-(Setup!$B$6+$F44)+($D44+$E44)*1000,($D44+$E44))=$D44-1)),"T",IF(MOD(BG$7-(Setup!$B$6+$F44)+($D44+$E44)*1000,($D44+$E44))&lt;$D44,IF(MOD(BG$7-(Setup!$B$6+$F44)+($D44+$E44)*1000,($D44+$E44))&lt;Setup!$B$11,"D","N"),IF(AND(Setup!$B$9="Take from R&amp;R",OR(MOD(BG$7-(Setup!$B$6+$F44)+($D44+$E44)*1000,($D44+$E44))=$D44,MOD(BG$7-(Setup!$B$6+$F44)+($D44+$E44)*1000,($D44+$E44))=($D44+$E44)-1)),"T","R"))))</f>
      </c>
      <c r="BH44" s="24">
        <f>IF($A44="","",IF(AND(Setup!$B$9="Mark as travel",OR(MOD(BH$7-(Setup!$B$6+$F44)+($D44+$E44)*1000,($D44+$E44))=0,MOD(BH$7-(Setup!$B$6+$F44)+($D44+$E44)*1000,($D44+$E44))=$D44-1)),"T",IF(MOD(BH$7-(Setup!$B$6+$F44)+($D44+$E44)*1000,($D44+$E44))&lt;$D44,IF(MOD(BH$7-(Setup!$B$6+$F44)+($D44+$E44)*1000,($D44+$E44))&lt;Setup!$B$11,"D","N"),IF(AND(Setup!$B$9="Take from R&amp;R",OR(MOD(BH$7-(Setup!$B$6+$F44)+($D44+$E44)*1000,($D44+$E44))=$D44,MOD(BH$7-(Setup!$B$6+$F44)+($D44+$E44)*1000,($D44+$E44))=($D44+$E44)-1)),"T","R"))))</f>
      </c>
      <c r="BI44" s="24">
        <f>IF($A44="","",IF(AND(Setup!$B$9="Mark as travel",OR(MOD(BI$7-(Setup!$B$6+$F44)+($D44+$E44)*1000,($D44+$E44))=0,MOD(BI$7-(Setup!$B$6+$F44)+($D44+$E44)*1000,($D44+$E44))=$D44-1)),"T",IF(MOD(BI$7-(Setup!$B$6+$F44)+($D44+$E44)*1000,($D44+$E44))&lt;$D44,IF(MOD(BI$7-(Setup!$B$6+$F44)+($D44+$E44)*1000,($D44+$E44))&lt;Setup!$B$11,"D","N"),IF(AND(Setup!$B$9="Take from R&amp;R",OR(MOD(BI$7-(Setup!$B$6+$F44)+($D44+$E44)*1000,($D44+$E44))=$D44,MOD(BI$7-(Setup!$B$6+$F44)+($D44+$E44)*1000,($D44+$E44))=($D44+$E44)-1)),"T","R"))))</f>
      </c>
      <c r="BJ44" s="24">
        <f>IF($A44="","",IF(AND(Setup!$B$9="Mark as travel",OR(MOD(BJ$7-(Setup!$B$6+$F44)+($D44+$E44)*1000,($D44+$E44))=0,MOD(BJ$7-(Setup!$B$6+$F44)+($D44+$E44)*1000,($D44+$E44))=$D44-1)),"T",IF(MOD(BJ$7-(Setup!$B$6+$F44)+($D44+$E44)*1000,($D44+$E44))&lt;$D44,IF(MOD(BJ$7-(Setup!$B$6+$F44)+($D44+$E44)*1000,($D44+$E44))&lt;Setup!$B$11,"D","N"),IF(AND(Setup!$B$9="Take from R&amp;R",OR(MOD(BJ$7-(Setup!$B$6+$F44)+($D44+$E44)*1000,($D44+$E44))=$D44,MOD(BJ$7-(Setup!$B$6+$F44)+($D44+$E44)*1000,($D44+$E44))=($D44+$E44)-1)),"T","R"))))</f>
      </c>
    </row>
    <row r="45" spans="1:62" x14ac:dyDescent="0.25">
      <c r="A45" s="31"/>
      <c r="B45" s="31"/>
      <c r="C45" s="31"/>
      <c r="D45" s="16">
        <f>IF($A45="","",IF(OR($C45="",$C45="Same as Setup"),Setup!$B$15,INDEX(Setup!$B$21:$B$29,MATCH($C45,Setup!$A$21:$A$29,0))))</f>
      </c>
      <c r="E45" s="16">
        <f>IF($A45="","",IF(OR($C45="",$C45="Same as Setup"),Setup!$B$16,INDEX(Setup!$C$21:$C$29,MATCH($C45,Setup!$A$21:$A$29,0))))</f>
      </c>
      <c r="F45" s="5"/>
      <c r="G45" s="24">
        <f>IF($A45="","",IF(AND(Setup!$B$9="Mark as travel",OR(MOD(G$7-(Setup!$B$6+$F45)+($D45+$E45)*1000,($D45+$E45))=0,MOD(G$7-(Setup!$B$6+$F45)+($D45+$E45)*1000,($D45+$E45))=$D45-1)),"T",IF(MOD(G$7-(Setup!$B$6+$F45)+($D45+$E45)*1000,($D45+$E45))&lt;$D45,IF(MOD(G$7-(Setup!$B$6+$F45)+($D45+$E45)*1000,($D45+$E45))&lt;Setup!$B$11,"D","N"),IF(AND(Setup!$B$9="Take from R&amp;R",OR(MOD(G$7-(Setup!$B$6+$F45)+($D45+$E45)*1000,($D45+$E45))=$D45,MOD(G$7-(Setup!$B$6+$F45)+($D45+$E45)*1000,($D45+$E45))=($D45+$E45)-1)),"T","R"))))</f>
      </c>
      <c r="H45" s="24">
        <f>IF($A45="","",IF(AND(Setup!$B$9="Mark as travel",OR(MOD(H$7-(Setup!$B$6+$F45)+($D45+$E45)*1000,($D45+$E45))=0,MOD(H$7-(Setup!$B$6+$F45)+($D45+$E45)*1000,($D45+$E45))=$D45-1)),"T",IF(MOD(H$7-(Setup!$B$6+$F45)+($D45+$E45)*1000,($D45+$E45))&lt;$D45,IF(MOD(H$7-(Setup!$B$6+$F45)+($D45+$E45)*1000,($D45+$E45))&lt;Setup!$B$11,"D","N"),IF(AND(Setup!$B$9="Take from R&amp;R",OR(MOD(H$7-(Setup!$B$6+$F45)+($D45+$E45)*1000,($D45+$E45))=$D45,MOD(H$7-(Setup!$B$6+$F45)+($D45+$E45)*1000,($D45+$E45))=($D45+$E45)-1)),"T","R"))))</f>
      </c>
      <c r="I45" s="24">
        <f>IF($A45="","",IF(AND(Setup!$B$9="Mark as travel",OR(MOD(I$7-(Setup!$B$6+$F45)+($D45+$E45)*1000,($D45+$E45))=0,MOD(I$7-(Setup!$B$6+$F45)+($D45+$E45)*1000,($D45+$E45))=$D45-1)),"T",IF(MOD(I$7-(Setup!$B$6+$F45)+($D45+$E45)*1000,($D45+$E45))&lt;$D45,IF(MOD(I$7-(Setup!$B$6+$F45)+($D45+$E45)*1000,($D45+$E45))&lt;Setup!$B$11,"D","N"),IF(AND(Setup!$B$9="Take from R&amp;R",OR(MOD(I$7-(Setup!$B$6+$F45)+($D45+$E45)*1000,($D45+$E45))=$D45,MOD(I$7-(Setup!$B$6+$F45)+($D45+$E45)*1000,($D45+$E45))=($D45+$E45)-1)),"T","R"))))</f>
      </c>
      <c r="J45" s="24">
        <f>IF($A45="","",IF(AND(Setup!$B$9="Mark as travel",OR(MOD(J$7-(Setup!$B$6+$F45)+($D45+$E45)*1000,($D45+$E45))=0,MOD(J$7-(Setup!$B$6+$F45)+($D45+$E45)*1000,($D45+$E45))=$D45-1)),"T",IF(MOD(J$7-(Setup!$B$6+$F45)+($D45+$E45)*1000,($D45+$E45))&lt;$D45,IF(MOD(J$7-(Setup!$B$6+$F45)+($D45+$E45)*1000,($D45+$E45))&lt;Setup!$B$11,"D","N"),IF(AND(Setup!$B$9="Take from R&amp;R",OR(MOD(J$7-(Setup!$B$6+$F45)+($D45+$E45)*1000,($D45+$E45))=$D45,MOD(J$7-(Setup!$B$6+$F45)+($D45+$E45)*1000,($D45+$E45))=($D45+$E45)-1)),"T","R"))))</f>
      </c>
      <c r="K45" s="24">
        <f>IF($A45="","",IF(AND(Setup!$B$9="Mark as travel",OR(MOD(K$7-(Setup!$B$6+$F45)+($D45+$E45)*1000,($D45+$E45))=0,MOD(K$7-(Setup!$B$6+$F45)+($D45+$E45)*1000,($D45+$E45))=$D45-1)),"T",IF(MOD(K$7-(Setup!$B$6+$F45)+($D45+$E45)*1000,($D45+$E45))&lt;$D45,IF(MOD(K$7-(Setup!$B$6+$F45)+($D45+$E45)*1000,($D45+$E45))&lt;Setup!$B$11,"D","N"),IF(AND(Setup!$B$9="Take from R&amp;R",OR(MOD(K$7-(Setup!$B$6+$F45)+($D45+$E45)*1000,($D45+$E45))=$D45,MOD(K$7-(Setup!$B$6+$F45)+($D45+$E45)*1000,($D45+$E45))=($D45+$E45)-1)),"T","R"))))</f>
      </c>
      <c r="L45" s="24">
        <f>IF($A45="","",IF(AND(Setup!$B$9="Mark as travel",OR(MOD(L$7-(Setup!$B$6+$F45)+($D45+$E45)*1000,($D45+$E45))=0,MOD(L$7-(Setup!$B$6+$F45)+($D45+$E45)*1000,($D45+$E45))=$D45-1)),"T",IF(MOD(L$7-(Setup!$B$6+$F45)+($D45+$E45)*1000,($D45+$E45))&lt;$D45,IF(MOD(L$7-(Setup!$B$6+$F45)+($D45+$E45)*1000,($D45+$E45))&lt;Setup!$B$11,"D","N"),IF(AND(Setup!$B$9="Take from R&amp;R",OR(MOD(L$7-(Setup!$B$6+$F45)+($D45+$E45)*1000,($D45+$E45))=$D45,MOD(L$7-(Setup!$B$6+$F45)+($D45+$E45)*1000,($D45+$E45))=($D45+$E45)-1)),"T","R"))))</f>
      </c>
      <c r="M45" s="24">
        <f>IF($A45="","",IF(AND(Setup!$B$9="Mark as travel",OR(MOD(M$7-(Setup!$B$6+$F45)+($D45+$E45)*1000,($D45+$E45))=0,MOD(M$7-(Setup!$B$6+$F45)+($D45+$E45)*1000,($D45+$E45))=$D45-1)),"T",IF(MOD(M$7-(Setup!$B$6+$F45)+($D45+$E45)*1000,($D45+$E45))&lt;$D45,IF(MOD(M$7-(Setup!$B$6+$F45)+($D45+$E45)*1000,($D45+$E45))&lt;Setup!$B$11,"D","N"),IF(AND(Setup!$B$9="Take from R&amp;R",OR(MOD(M$7-(Setup!$B$6+$F45)+($D45+$E45)*1000,($D45+$E45))=$D45,MOD(M$7-(Setup!$B$6+$F45)+($D45+$E45)*1000,($D45+$E45))=($D45+$E45)-1)),"T","R"))))</f>
      </c>
      <c r="N45" s="24">
        <f>IF($A45="","",IF(AND(Setup!$B$9="Mark as travel",OR(MOD(N$7-(Setup!$B$6+$F45)+($D45+$E45)*1000,($D45+$E45))=0,MOD(N$7-(Setup!$B$6+$F45)+($D45+$E45)*1000,($D45+$E45))=$D45-1)),"T",IF(MOD(N$7-(Setup!$B$6+$F45)+($D45+$E45)*1000,($D45+$E45))&lt;$D45,IF(MOD(N$7-(Setup!$B$6+$F45)+($D45+$E45)*1000,($D45+$E45))&lt;Setup!$B$11,"D","N"),IF(AND(Setup!$B$9="Take from R&amp;R",OR(MOD(N$7-(Setup!$B$6+$F45)+($D45+$E45)*1000,($D45+$E45))=$D45,MOD(N$7-(Setup!$B$6+$F45)+($D45+$E45)*1000,($D45+$E45))=($D45+$E45)-1)),"T","R"))))</f>
      </c>
      <c r="O45" s="24">
        <f>IF($A45="","",IF(AND(Setup!$B$9="Mark as travel",OR(MOD(O$7-(Setup!$B$6+$F45)+($D45+$E45)*1000,($D45+$E45))=0,MOD(O$7-(Setup!$B$6+$F45)+($D45+$E45)*1000,($D45+$E45))=$D45-1)),"T",IF(MOD(O$7-(Setup!$B$6+$F45)+($D45+$E45)*1000,($D45+$E45))&lt;$D45,IF(MOD(O$7-(Setup!$B$6+$F45)+($D45+$E45)*1000,($D45+$E45))&lt;Setup!$B$11,"D","N"),IF(AND(Setup!$B$9="Take from R&amp;R",OR(MOD(O$7-(Setup!$B$6+$F45)+($D45+$E45)*1000,($D45+$E45))=$D45,MOD(O$7-(Setup!$B$6+$F45)+($D45+$E45)*1000,($D45+$E45))=($D45+$E45)-1)),"T","R"))))</f>
      </c>
      <c r="P45" s="24">
        <f>IF($A45="","",IF(AND(Setup!$B$9="Mark as travel",OR(MOD(P$7-(Setup!$B$6+$F45)+($D45+$E45)*1000,($D45+$E45))=0,MOD(P$7-(Setup!$B$6+$F45)+($D45+$E45)*1000,($D45+$E45))=$D45-1)),"T",IF(MOD(P$7-(Setup!$B$6+$F45)+($D45+$E45)*1000,($D45+$E45))&lt;$D45,IF(MOD(P$7-(Setup!$B$6+$F45)+($D45+$E45)*1000,($D45+$E45))&lt;Setup!$B$11,"D","N"),IF(AND(Setup!$B$9="Take from R&amp;R",OR(MOD(P$7-(Setup!$B$6+$F45)+($D45+$E45)*1000,($D45+$E45))=$D45,MOD(P$7-(Setup!$B$6+$F45)+($D45+$E45)*1000,($D45+$E45))=($D45+$E45)-1)),"T","R"))))</f>
      </c>
      <c r="Q45" s="24">
        <f>IF($A45="","",IF(AND(Setup!$B$9="Mark as travel",OR(MOD(Q$7-(Setup!$B$6+$F45)+($D45+$E45)*1000,($D45+$E45))=0,MOD(Q$7-(Setup!$B$6+$F45)+($D45+$E45)*1000,($D45+$E45))=$D45-1)),"T",IF(MOD(Q$7-(Setup!$B$6+$F45)+($D45+$E45)*1000,($D45+$E45))&lt;$D45,IF(MOD(Q$7-(Setup!$B$6+$F45)+($D45+$E45)*1000,($D45+$E45))&lt;Setup!$B$11,"D","N"),IF(AND(Setup!$B$9="Take from R&amp;R",OR(MOD(Q$7-(Setup!$B$6+$F45)+($D45+$E45)*1000,($D45+$E45))=$D45,MOD(Q$7-(Setup!$B$6+$F45)+($D45+$E45)*1000,($D45+$E45))=($D45+$E45)-1)),"T","R"))))</f>
      </c>
      <c r="R45" s="24">
        <f>IF($A45="","",IF(AND(Setup!$B$9="Mark as travel",OR(MOD(R$7-(Setup!$B$6+$F45)+($D45+$E45)*1000,($D45+$E45))=0,MOD(R$7-(Setup!$B$6+$F45)+($D45+$E45)*1000,($D45+$E45))=$D45-1)),"T",IF(MOD(R$7-(Setup!$B$6+$F45)+($D45+$E45)*1000,($D45+$E45))&lt;$D45,IF(MOD(R$7-(Setup!$B$6+$F45)+($D45+$E45)*1000,($D45+$E45))&lt;Setup!$B$11,"D","N"),IF(AND(Setup!$B$9="Take from R&amp;R",OR(MOD(R$7-(Setup!$B$6+$F45)+($D45+$E45)*1000,($D45+$E45))=$D45,MOD(R$7-(Setup!$B$6+$F45)+($D45+$E45)*1000,($D45+$E45))=($D45+$E45)-1)),"T","R"))))</f>
      </c>
      <c r="S45" s="24">
        <f>IF($A45="","",IF(AND(Setup!$B$9="Mark as travel",OR(MOD(S$7-(Setup!$B$6+$F45)+($D45+$E45)*1000,($D45+$E45))=0,MOD(S$7-(Setup!$B$6+$F45)+($D45+$E45)*1000,($D45+$E45))=$D45-1)),"T",IF(MOD(S$7-(Setup!$B$6+$F45)+($D45+$E45)*1000,($D45+$E45))&lt;$D45,IF(MOD(S$7-(Setup!$B$6+$F45)+($D45+$E45)*1000,($D45+$E45))&lt;Setup!$B$11,"D","N"),IF(AND(Setup!$B$9="Take from R&amp;R",OR(MOD(S$7-(Setup!$B$6+$F45)+($D45+$E45)*1000,($D45+$E45))=$D45,MOD(S$7-(Setup!$B$6+$F45)+($D45+$E45)*1000,($D45+$E45))=($D45+$E45)-1)),"T","R"))))</f>
      </c>
      <c r="T45" s="24">
        <f>IF($A45="","",IF(AND(Setup!$B$9="Mark as travel",OR(MOD(T$7-(Setup!$B$6+$F45)+($D45+$E45)*1000,($D45+$E45))=0,MOD(T$7-(Setup!$B$6+$F45)+($D45+$E45)*1000,($D45+$E45))=$D45-1)),"T",IF(MOD(T$7-(Setup!$B$6+$F45)+($D45+$E45)*1000,($D45+$E45))&lt;$D45,IF(MOD(T$7-(Setup!$B$6+$F45)+($D45+$E45)*1000,($D45+$E45))&lt;Setup!$B$11,"D","N"),IF(AND(Setup!$B$9="Take from R&amp;R",OR(MOD(T$7-(Setup!$B$6+$F45)+($D45+$E45)*1000,($D45+$E45))=$D45,MOD(T$7-(Setup!$B$6+$F45)+($D45+$E45)*1000,($D45+$E45))=($D45+$E45)-1)),"T","R"))))</f>
      </c>
      <c r="U45" s="24">
        <f>IF($A45="","",IF(AND(Setup!$B$9="Mark as travel",OR(MOD(U$7-(Setup!$B$6+$F45)+($D45+$E45)*1000,($D45+$E45))=0,MOD(U$7-(Setup!$B$6+$F45)+($D45+$E45)*1000,($D45+$E45))=$D45-1)),"T",IF(MOD(U$7-(Setup!$B$6+$F45)+($D45+$E45)*1000,($D45+$E45))&lt;$D45,IF(MOD(U$7-(Setup!$B$6+$F45)+($D45+$E45)*1000,($D45+$E45))&lt;Setup!$B$11,"D","N"),IF(AND(Setup!$B$9="Take from R&amp;R",OR(MOD(U$7-(Setup!$B$6+$F45)+($D45+$E45)*1000,($D45+$E45))=$D45,MOD(U$7-(Setup!$B$6+$F45)+($D45+$E45)*1000,($D45+$E45))=($D45+$E45)-1)),"T","R"))))</f>
      </c>
      <c r="V45" s="24">
        <f>IF($A45="","",IF(AND(Setup!$B$9="Mark as travel",OR(MOD(V$7-(Setup!$B$6+$F45)+($D45+$E45)*1000,($D45+$E45))=0,MOD(V$7-(Setup!$B$6+$F45)+($D45+$E45)*1000,($D45+$E45))=$D45-1)),"T",IF(MOD(V$7-(Setup!$B$6+$F45)+($D45+$E45)*1000,($D45+$E45))&lt;$D45,IF(MOD(V$7-(Setup!$B$6+$F45)+($D45+$E45)*1000,($D45+$E45))&lt;Setup!$B$11,"D","N"),IF(AND(Setup!$B$9="Take from R&amp;R",OR(MOD(V$7-(Setup!$B$6+$F45)+($D45+$E45)*1000,($D45+$E45))=$D45,MOD(V$7-(Setup!$B$6+$F45)+($D45+$E45)*1000,($D45+$E45))=($D45+$E45)-1)),"T","R"))))</f>
      </c>
      <c r="W45" s="24">
        <f>IF($A45="","",IF(AND(Setup!$B$9="Mark as travel",OR(MOD(W$7-(Setup!$B$6+$F45)+($D45+$E45)*1000,($D45+$E45))=0,MOD(W$7-(Setup!$B$6+$F45)+($D45+$E45)*1000,($D45+$E45))=$D45-1)),"T",IF(MOD(W$7-(Setup!$B$6+$F45)+($D45+$E45)*1000,($D45+$E45))&lt;$D45,IF(MOD(W$7-(Setup!$B$6+$F45)+($D45+$E45)*1000,($D45+$E45))&lt;Setup!$B$11,"D","N"),IF(AND(Setup!$B$9="Take from R&amp;R",OR(MOD(W$7-(Setup!$B$6+$F45)+($D45+$E45)*1000,($D45+$E45))=$D45,MOD(W$7-(Setup!$B$6+$F45)+($D45+$E45)*1000,($D45+$E45))=($D45+$E45)-1)),"T","R"))))</f>
      </c>
      <c r="X45" s="24">
        <f>IF($A45="","",IF(AND(Setup!$B$9="Mark as travel",OR(MOD(X$7-(Setup!$B$6+$F45)+($D45+$E45)*1000,($D45+$E45))=0,MOD(X$7-(Setup!$B$6+$F45)+($D45+$E45)*1000,($D45+$E45))=$D45-1)),"T",IF(MOD(X$7-(Setup!$B$6+$F45)+($D45+$E45)*1000,($D45+$E45))&lt;$D45,IF(MOD(X$7-(Setup!$B$6+$F45)+($D45+$E45)*1000,($D45+$E45))&lt;Setup!$B$11,"D","N"),IF(AND(Setup!$B$9="Take from R&amp;R",OR(MOD(X$7-(Setup!$B$6+$F45)+($D45+$E45)*1000,($D45+$E45))=$D45,MOD(X$7-(Setup!$B$6+$F45)+($D45+$E45)*1000,($D45+$E45))=($D45+$E45)-1)),"T","R"))))</f>
      </c>
      <c r="Y45" s="24">
        <f>IF($A45="","",IF(AND(Setup!$B$9="Mark as travel",OR(MOD(Y$7-(Setup!$B$6+$F45)+($D45+$E45)*1000,($D45+$E45))=0,MOD(Y$7-(Setup!$B$6+$F45)+($D45+$E45)*1000,($D45+$E45))=$D45-1)),"T",IF(MOD(Y$7-(Setup!$B$6+$F45)+($D45+$E45)*1000,($D45+$E45))&lt;$D45,IF(MOD(Y$7-(Setup!$B$6+$F45)+($D45+$E45)*1000,($D45+$E45))&lt;Setup!$B$11,"D","N"),IF(AND(Setup!$B$9="Take from R&amp;R",OR(MOD(Y$7-(Setup!$B$6+$F45)+($D45+$E45)*1000,($D45+$E45))=$D45,MOD(Y$7-(Setup!$B$6+$F45)+($D45+$E45)*1000,($D45+$E45))=($D45+$E45)-1)),"T","R"))))</f>
      </c>
      <c r="Z45" s="24">
        <f>IF($A45="","",IF(AND(Setup!$B$9="Mark as travel",OR(MOD(Z$7-(Setup!$B$6+$F45)+($D45+$E45)*1000,($D45+$E45))=0,MOD(Z$7-(Setup!$B$6+$F45)+($D45+$E45)*1000,($D45+$E45))=$D45-1)),"T",IF(MOD(Z$7-(Setup!$B$6+$F45)+($D45+$E45)*1000,($D45+$E45))&lt;$D45,IF(MOD(Z$7-(Setup!$B$6+$F45)+($D45+$E45)*1000,($D45+$E45))&lt;Setup!$B$11,"D","N"),IF(AND(Setup!$B$9="Take from R&amp;R",OR(MOD(Z$7-(Setup!$B$6+$F45)+($D45+$E45)*1000,($D45+$E45))=$D45,MOD(Z$7-(Setup!$B$6+$F45)+($D45+$E45)*1000,($D45+$E45))=($D45+$E45)-1)),"T","R"))))</f>
      </c>
      <c r="AA45" s="24">
        <f>IF($A45="","",IF(AND(Setup!$B$9="Mark as travel",OR(MOD(AA$7-(Setup!$B$6+$F45)+($D45+$E45)*1000,($D45+$E45))=0,MOD(AA$7-(Setup!$B$6+$F45)+($D45+$E45)*1000,($D45+$E45))=$D45-1)),"T",IF(MOD(AA$7-(Setup!$B$6+$F45)+($D45+$E45)*1000,($D45+$E45))&lt;$D45,IF(MOD(AA$7-(Setup!$B$6+$F45)+($D45+$E45)*1000,($D45+$E45))&lt;Setup!$B$11,"D","N"),IF(AND(Setup!$B$9="Take from R&amp;R",OR(MOD(AA$7-(Setup!$B$6+$F45)+($D45+$E45)*1000,($D45+$E45))=$D45,MOD(AA$7-(Setup!$B$6+$F45)+($D45+$E45)*1000,($D45+$E45))=($D45+$E45)-1)),"T","R"))))</f>
      </c>
      <c r="AB45" s="24">
        <f>IF($A45="","",IF(AND(Setup!$B$9="Mark as travel",OR(MOD(AB$7-(Setup!$B$6+$F45)+($D45+$E45)*1000,($D45+$E45))=0,MOD(AB$7-(Setup!$B$6+$F45)+($D45+$E45)*1000,($D45+$E45))=$D45-1)),"T",IF(MOD(AB$7-(Setup!$B$6+$F45)+($D45+$E45)*1000,($D45+$E45))&lt;$D45,IF(MOD(AB$7-(Setup!$B$6+$F45)+($D45+$E45)*1000,($D45+$E45))&lt;Setup!$B$11,"D","N"),IF(AND(Setup!$B$9="Take from R&amp;R",OR(MOD(AB$7-(Setup!$B$6+$F45)+($D45+$E45)*1000,($D45+$E45))=$D45,MOD(AB$7-(Setup!$B$6+$F45)+($D45+$E45)*1000,($D45+$E45))=($D45+$E45)-1)),"T","R"))))</f>
      </c>
      <c r="AC45" s="24">
        <f>IF($A45="","",IF(AND(Setup!$B$9="Mark as travel",OR(MOD(AC$7-(Setup!$B$6+$F45)+($D45+$E45)*1000,($D45+$E45))=0,MOD(AC$7-(Setup!$B$6+$F45)+($D45+$E45)*1000,($D45+$E45))=$D45-1)),"T",IF(MOD(AC$7-(Setup!$B$6+$F45)+($D45+$E45)*1000,($D45+$E45))&lt;$D45,IF(MOD(AC$7-(Setup!$B$6+$F45)+($D45+$E45)*1000,($D45+$E45))&lt;Setup!$B$11,"D","N"),IF(AND(Setup!$B$9="Take from R&amp;R",OR(MOD(AC$7-(Setup!$B$6+$F45)+($D45+$E45)*1000,($D45+$E45))=$D45,MOD(AC$7-(Setup!$B$6+$F45)+($D45+$E45)*1000,($D45+$E45))=($D45+$E45)-1)),"T","R"))))</f>
      </c>
      <c r="AD45" s="24">
        <f>IF($A45="","",IF(AND(Setup!$B$9="Mark as travel",OR(MOD(AD$7-(Setup!$B$6+$F45)+($D45+$E45)*1000,($D45+$E45))=0,MOD(AD$7-(Setup!$B$6+$F45)+($D45+$E45)*1000,($D45+$E45))=$D45-1)),"T",IF(MOD(AD$7-(Setup!$B$6+$F45)+($D45+$E45)*1000,($D45+$E45))&lt;$D45,IF(MOD(AD$7-(Setup!$B$6+$F45)+($D45+$E45)*1000,($D45+$E45))&lt;Setup!$B$11,"D","N"),IF(AND(Setup!$B$9="Take from R&amp;R",OR(MOD(AD$7-(Setup!$B$6+$F45)+($D45+$E45)*1000,($D45+$E45))=$D45,MOD(AD$7-(Setup!$B$6+$F45)+($D45+$E45)*1000,($D45+$E45))=($D45+$E45)-1)),"T","R"))))</f>
      </c>
      <c r="AE45" s="24">
        <f>IF($A45="","",IF(AND(Setup!$B$9="Mark as travel",OR(MOD(AE$7-(Setup!$B$6+$F45)+($D45+$E45)*1000,($D45+$E45))=0,MOD(AE$7-(Setup!$B$6+$F45)+($D45+$E45)*1000,($D45+$E45))=$D45-1)),"T",IF(MOD(AE$7-(Setup!$B$6+$F45)+($D45+$E45)*1000,($D45+$E45))&lt;$D45,IF(MOD(AE$7-(Setup!$B$6+$F45)+($D45+$E45)*1000,($D45+$E45))&lt;Setup!$B$11,"D","N"),IF(AND(Setup!$B$9="Take from R&amp;R",OR(MOD(AE$7-(Setup!$B$6+$F45)+($D45+$E45)*1000,($D45+$E45))=$D45,MOD(AE$7-(Setup!$B$6+$F45)+($D45+$E45)*1000,($D45+$E45))=($D45+$E45)-1)),"T","R"))))</f>
      </c>
      <c r="AF45" s="24">
        <f>IF($A45="","",IF(AND(Setup!$B$9="Mark as travel",OR(MOD(AF$7-(Setup!$B$6+$F45)+($D45+$E45)*1000,($D45+$E45))=0,MOD(AF$7-(Setup!$B$6+$F45)+($D45+$E45)*1000,($D45+$E45))=$D45-1)),"T",IF(MOD(AF$7-(Setup!$B$6+$F45)+($D45+$E45)*1000,($D45+$E45))&lt;$D45,IF(MOD(AF$7-(Setup!$B$6+$F45)+($D45+$E45)*1000,($D45+$E45))&lt;Setup!$B$11,"D","N"),IF(AND(Setup!$B$9="Take from R&amp;R",OR(MOD(AF$7-(Setup!$B$6+$F45)+($D45+$E45)*1000,($D45+$E45))=$D45,MOD(AF$7-(Setup!$B$6+$F45)+($D45+$E45)*1000,($D45+$E45))=($D45+$E45)-1)),"T","R"))))</f>
      </c>
      <c r="AG45" s="24">
        <f>IF($A45="","",IF(AND(Setup!$B$9="Mark as travel",OR(MOD(AG$7-(Setup!$B$6+$F45)+($D45+$E45)*1000,($D45+$E45))=0,MOD(AG$7-(Setup!$B$6+$F45)+($D45+$E45)*1000,($D45+$E45))=$D45-1)),"T",IF(MOD(AG$7-(Setup!$B$6+$F45)+($D45+$E45)*1000,($D45+$E45))&lt;$D45,IF(MOD(AG$7-(Setup!$B$6+$F45)+($D45+$E45)*1000,($D45+$E45))&lt;Setup!$B$11,"D","N"),IF(AND(Setup!$B$9="Take from R&amp;R",OR(MOD(AG$7-(Setup!$B$6+$F45)+($D45+$E45)*1000,($D45+$E45))=$D45,MOD(AG$7-(Setup!$B$6+$F45)+($D45+$E45)*1000,($D45+$E45))=($D45+$E45)-1)),"T","R"))))</f>
      </c>
      <c r="AH45" s="24">
        <f>IF($A45="","",IF(AND(Setup!$B$9="Mark as travel",OR(MOD(AH$7-(Setup!$B$6+$F45)+($D45+$E45)*1000,($D45+$E45))=0,MOD(AH$7-(Setup!$B$6+$F45)+($D45+$E45)*1000,($D45+$E45))=$D45-1)),"T",IF(MOD(AH$7-(Setup!$B$6+$F45)+($D45+$E45)*1000,($D45+$E45))&lt;$D45,IF(MOD(AH$7-(Setup!$B$6+$F45)+($D45+$E45)*1000,($D45+$E45))&lt;Setup!$B$11,"D","N"),IF(AND(Setup!$B$9="Take from R&amp;R",OR(MOD(AH$7-(Setup!$B$6+$F45)+($D45+$E45)*1000,($D45+$E45))=$D45,MOD(AH$7-(Setup!$B$6+$F45)+($D45+$E45)*1000,($D45+$E45))=($D45+$E45)-1)),"T","R"))))</f>
      </c>
      <c r="AI45" s="24">
        <f>IF($A45="","",IF(AND(Setup!$B$9="Mark as travel",OR(MOD(AI$7-(Setup!$B$6+$F45)+($D45+$E45)*1000,($D45+$E45))=0,MOD(AI$7-(Setup!$B$6+$F45)+($D45+$E45)*1000,($D45+$E45))=$D45-1)),"T",IF(MOD(AI$7-(Setup!$B$6+$F45)+($D45+$E45)*1000,($D45+$E45))&lt;$D45,IF(MOD(AI$7-(Setup!$B$6+$F45)+($D45+$E45)*1000,($D45+$E45))&lt;Setup!$B$11,"D","N"),IF(AND(Setup!$B$9="Take from R&amp;R",OR(MOD(AI$7-(Setup!$B$6+$F45)+($D45+$E45)*1000,($D45+$E45))=$D45,MOD(AI$7-(Setup!$B$6+$F45)+($D45+$E45)*1000,($D45+$E45))=($D45+$E45)-1)),"T","R"))))</f>
      </c>
      <c r="AJ45" s="24">
        <f>IF($A45="","",IF(AND(Setup!$B$9="Mark as travel",OR(MOD(AJ$7-(Setup!$B$6+$F45)+($D45+$E45)*1000,($D45+$E45))=0,MOD(AJ$7-(Setup!$B$6+$F45)+($D45+$E45)*1000,($D45+$E45))=$D45-1)),"T",IF(MOD(AJ$7-(Setup!$B$6+$F45)+($D45+$E45)*1000,($D45+$E45))&lt;$D45,IF(MOD(AJ$7-(Setup!$B$6+$F45)+($D45+$E45)*1000,($D45+$E45))&lt;Setup!$B$11,"D","N"),IF(AND(Setup!$B$9="Take from R&amp;R",OR(MOD(AJ$7-(Setup!$B$6+$F45)+($D45+$E45)*1000,($D45+$E45))=$D45,MOD(AJ$7-(Setup!$B$6+$F45)+($D45+$E45)*1000,($D45+$E45))=($D45+$E45)-1)),"T","R"))))</f>
      </c>
      <c r="AK45" s="24">
        <f>IF($A45="","",IF(AND(Setup!$B$9="Mark as travel",OR(MOD(AK$7-(Setup!$B$6+$F45)+($D45+$E45)*1000,($D45+$E45))=0,MOD(AK$7-(Setup!$B$6+$F45)+($D45+$E45)*1000,($D45+$E45))=$D45-1)),"T",IF(MOD(AK$7-(Setup!$B$6+$F45)+($D45+$E45)*1000,($D45+$E45))&lt;$D45,IF(MOD(AK$7-(Setup!$B$6+$F45)+($D45+$E45)*1000,($D45+$E45))&lt;Setup!$B$11,"D","N"),IF(AND(Setup!$B$9="Take from R&amp;R",OR(MOD(AK$7-(Setup!$B$6+$F45)+($D45+$E45)*1000,($D45+$E45))=$D45,MOD(AK$7-(Setup!$B$6+$F45)+($D45+$E45)*1000,($D45+$E45))=($D45+$E45)-1)),"T","R"))))</f>
      </c>
      <c r="AL45" s="24">
        <f>IF($A45="","",IF(AND(Setup!$B$9="Mark as travel",OR(MOD(AL$7-(Setup!$B$6+$F45)+($D45+$E45)*1000,($D45+$E45))=0,MOD(AL$7-(Setup!$B$6+$F45)+($D45+$E45)*1000,($D45+$E45))=$D45-1)),"T",IF(MOD(AL$7-(Setup!$B$6+$F45)+($D45+$E45)*1000,($D45+$E45))&lt;$D45,IF(MOD(AL$7-(Setup!$B$6+$F45)+($D45+$E45)*1000,($D45+$E45))&lt;Setup!$B$11,"D","N"),IF(AND(Setup!$B$9="Take from R&amp;R",OR(MOD(AL$7-(Setup!$B$6+$F45)+($D45+$E45)*1000,($D45+$E45))=$D45,MOD(AL$7-(Setup!$B$6+$F45)+($D45+$E45)*1000,($D45+$E45))=($D45+$E45)-1)),"T","R"))))</f>
      </c>
      <c r="AM45" s="24">
        <f>IF($A45="","",IF(AND(Setup!$B$9="Mark as travel",OR(MOD(AM$7-(Setup!$B$6+$F45)+($D45+$E45)*1000,($D45+$E45))=0,MOD(AM$7-(Setup!$B$6+$F45)+($D45+$E45)*1000,($D45+$E45))=$D45-1)),"T",IF(MOD(AM$7-(Setup!$B$6+$F45)+($D45+$E45)*1000,($D45+$E45))&lt;$D45,IF(MOD(AM$7-(Setup!$B$6+$F45)+($D45+$E45)*1000,($D45+$E45))&lt;Setup!$B$11,"D","N"),IF(AND(Setup!$B$9="Take from R&amp;R",OR(MOD(AM$7-(Setup!$B$6+$F45)+($D45+$E45)*1000,($D45+$E45))=$D45,MOD(AM$7-(Setup!$B$6+$F45)+($D45+$E45)*1000,($D45+$E45))=($D45+$E45)-1)),"T","R"))))</f>
      </c>
      <c r="AN45" s="24">
        <f>IF($A45="","",IF(AND(Setup!$B$9="Mark as travel",OR(MOD(AN$7-(Setup!$B$6+$F45)+($D45+$E45)*1000,($D45+$E45))=0,MOD(AN$7-(Setup!$B$6+$F45)+($D45+$E45)*1000,($D45+$E45))=$D45-1)),"T",IF(MOD(AN$7-(Setup!$B$6+$F45)+($D45+$E45)*1000,($D45+$E45))&lt;$D45,IF(MOD(AN$7-(Setup!$B$6+$F45)+($D45+$E45)*1000,($D45+$E45))&lt;Setup!$B$11,"D","N"),IF(AND(Setup!$B$9="Take from R&amp;R",OR(MOD(AN$7-(Setup!$B$6+$F45)+($D45+$E45)*1000,($D45+$E45))=$D45,MOD(AN$7-(Setup!$B$6+$F45)+($D45+$E45)*1000,($D45+$E45))=($D45+$E45)-1)),"T","R"))))</f>
      </c>
      <c r="AO45" s="24">
        <f>IF($A45="","",IF(AND(Setup!$B$9="Mark as travel",OR(MOD(AO$7-(Setup!$B$6+$F45)+($D45+$E45)*1000,($D45+$E45))=0,MOD(AO$7-(Setup!$B$6+$F45)+($D45+$E45)*1000,($D45+$E45))=$D45-1)),"T",IF(MOD(AO$7-(Setup!$B$6+$F45)+($D45+$E45)*1000,($D45+$E45))&lt;$D45,IF(MOD(AO$7-(Setup!$B$6+$F45)+($D45+$E45)*1000,($D45+$E45))&lt;Setup!$B$11,"D","N"),IF(AND(Setup!$B$9="Take from R&amp;R",OR(MOD(AO$7-(Setup!$B$6+$F45)+($D45+$E45)*1000,($D45+$E45))=$D45,MOD(AO$7-(Setup!$B$6+$F45)+($D45+$E45)*1000,($D45+$E45))=($D45+$E45)-1)),"T","R"))))</f>
      </c>
      <c r="AP45" s="24">
        <f>IF($A45="","",IF(AND(Setup!$B$9="Mark as travel",OR(MOD(AP$7-(Setup!$B$6+$F45)+($D45+$E45)*1000,($D45+$E45))=0,MOD(AP$7-(Setup!$B$6+$F45)+($D45+$E45)*1000,($D45+$E45))=$D45-1)),"T",IF(MOD(AP$7-(Setup!$B$6+$F45)+($D45+$E45)*1000,($D45+$E45))&lt;$D45,IF(MOD(AP$7-(Setup!$B$6+$F45)+($D45+$E45)*1000,($D45+$E45))&lt;Setup!$B$11,"D","N"),IF(AND(Setup!$B$9="Take from R&amp;R",OR(MOD(AP$7-(Setup!$B$6+$F45)+($D45+$E45)*1000,($D45+$E45))=$D45,MOD(AP$7-(Setup!$B$6+$F45)+($D45+$E45)*1000,($D45+$E45))=($D45+$E45)-1)),"T","R"))))</f>
      </c>
      <c r="AQ45" s="24">
        <f>IF($A45="","",IF(AND(Setup!$B$9="Mark as travel",OR(MOD(AQ$7-(Setup!$B$6+$F45)+($D45+$E45)*1000,($D45+$E45))=0,MOD(AQ$7-(Setup!$B$6+$F45)+($D45+$E45)*1000,($D45+$E45))=$D45-1)),"T",IF(MOD(AQ$7-(Setup!$B$6+$F45)+($D45+$E45)*1000,($D45+$E45))&lt;$D45,IF(MOD(AQ$7-(Setup!$B$6+$F45)+($D45+$E45)*1000,($D45+$E45))&lt;Setup!$B$11,"D","N"),IF(AND(Setup!$B$9="Take from R&amp;R",OR(MOD(AQ$7-(Setup!$B$6+$F45)+($D45+$E45)*1000,($D45+$E45))=$D45,MOD(AQ$7-(Setup!$B$6+$F45)+($D45+$E45)*1000,($D45+$E45))=($D45+$E45)-1)),"T","R"))))</f>
      </c>
      <c r="AR45" s="24">
        <f>IF($A45="","",IF(AND(Setup!$B$9="Mark as travel",OR(MOD(AR$7-(Setup!$B$6+$F45)+($D45+$E45)*1000,($D45+$E45))=0,MOD(AR$7-(Setup!$B$6+$F45)+($D45+$E45)*1000,($D45+$E45))=$D45-1)),"T",IF(MOD(AR$7-(Setup!$B$6+$F45)+($D45+$E45)*1000,($D45+$E45))&lt;$D45,IF(MOD(AR$7-(Setup!$B$6+$F45)+($D45+$E45)*1000,($D45+$E45))&lt;Setup!$B$11,"D","N"),IF(AND(Setup!$B$9="Take from R&amp;R",OR(MOD(AR$7-(Setup!$B$6+$F45)+($D45+$E45)*1000,($D45+$E45))=$D45,MOD(AR$7-(Setup!$B$6+$F45)+($D45+$E45)*1000,($D45+$E45))=($D45+$E45)-1)),"T","R"))))</f>
      </c>
      <c r="AS45" s="24">
        <f>IF($A45="","",IF(AND(Setup!$B$9="Mark as travel",OR(MOD(AS$7-(Setup!$B$6+$F45)+($D45+$E45)*1000,($D45+$E45))=0,MOD(AS$7-(Setup!$B$6+$F45)+($D45+$E45)*1000,($D45+$E45))=$D45-1)),"T",IF(MOD(AS$7-(Setup!$B$6+$F45)+($D45+$E45)*1000,($D45+$E45))&lt;$D45,IF(MOD(AS$7-(Setup!$B$6+$F45)+($D45+$E45)*1000,($D45+$E45))&lt;Setup!$B$11,"D","N"),IF(AND(Setup!$B$9="Take from R&amp;R",OR(MOD(AS$7-(Setup!$B$6+$F45)+($D45+$E45)*1000,($D45+$E45))=$D45,MOD(AS$7-(Setup!$B$6+$F45)+($D45+$E45)*1000,($D45+$E45))=($D45+$E45)-1)),"T","R"))))</f>
      </c>
      <c r="AT45" s="24">
        <f>IF($A45="","",IF(AND(Setup!$B$9="Mark as travel",OR(MOD(AT$7-(Setup!$B$6+$F45)+($D45+$E45)*1000,($D45+$E45))=0,MOD(AT$7-(Setup!$B$6+$F45)+($D45+$E45)*1000,($D45+$E45))=$D45-1)),"T",IF(MOD(AT$7-(Setup!$B$6+$F45)+($D45+$E45)*1000,($D45+$E45))&lt;$D45,IF(MOD(AT$7-(Setup!$B$6+$F45)+($D45+$E45)*1000,($D45+$E45))&lt;Setup!$B$11,"D","N"),IF(AND(Setup!$B$9="Take from R&amp;R",OR(MOD(AT$7-(Setup!$B$6+$F45)+($D45+$E45)*1000,($D45+$E45))=$D45,MOD(AT$7-(Setup!$B$6+$F45)+($D45+$E45)*1000,($D45+$E45))=($D45+$E45)-1)),"T","R"))))</f>
      </c>
      <c r="AU45" s="24">
        <f>IF($A45="","",IF(AND(Setup!$B$9="Mark as travel",OR(MOD(AU$7-(Setup!$B$6+$F45)+($D45+$E45)*1000,($D45+$E45))=0,MOD(AU$7-(Setup!$B$6+$F45)+($D45+$E45)*1000,($D45+$E45))=$D45-1)),"T",IF(MOD(AU$7-(Setup!$B$6+$F45)+($D45+$E45)*1000,($D45+$E45))&lt;$D45,IF(MOD(AU$7-(Setup!$B$6+$F45)+($D45+$E45)*1000,($D45+$E45))&lt;Setup!$B$11,"D","N"),IF(AND(Setup!$B$9="Take from R&amp;R",OR(MOD(AU$7-(Setup!$B$6+$F45)+($D45+$E45)*1000,($D45+$E45))=$D45,MOD(AU$7-(Setup!$B$6+$F45)+($D45+$E45)*1000,($D45+$E45))=($D45+$E45)-1)),"T","R"))))</f>
      </c>
      <c r="AV45" s="24">
        <f>IF($A45="","",IF(AND(Setup!$B$9="Mark as travel",OR(MOD(AV$7-(Setup!$B$6+$F45)+($D45+$E45)*1000,($D45+$E45))=0,MOD(AV$7-(Setup!$B$6+$F45)+($D45+$E45)*1000,($D45+$E45))=$D45-1)),"T",IF(MOD(AV$7-(Setup!$B$6+$F45)+($D45+$E45)*1000,($D45+$E45))&lt;$D45,IF(MOD(AV$7-(Setup!$B$6+$F45)+($D45+$E45)*1000,($D45+$E45))&lt;Setup!$B$11,"D","N"),IF(AND(Setup!$B$9="Take from R&amp;R",OR(MOD(AV$7-(Setup!$B$6+$F45)+($D45+$E45)*1000,($D45+$E45))=$D45,MOD(AV$7-(Setup!$B$6+$F45)+($D45+$E45)*1000,($D45+$E45))=($D45+$E45)-1)),"T","R"))))</f>
      </c>
      <c r="AW45" s="24">
        <f>IF($A45="","",IF(AND(Setup!$B$9="Mark as travel",OR(MOD(AW$7-(Setup!$B$6+$F45)+($D45+$E45)*1000,($D45+$E45))=0,MOD(AW$7-(Setup!$B$6+$F45)+($D45+$E45)*1000,($D45+$E45))=$D45-1)),"T",IF(MOD(AW$7-(Setup!$B$6+$F45)+($D45+$E45)*1000,($D45+$E45))&lt;$D45,IF(MOD(AW$7-(Setup!$B$6+$F45)+($D45+$E45)*1000,($D45+$E45))&lt;Setup!$B$11,"D","N"),IF(AND(Setup!$B$9="Take from R&amp;R",OR(MOD(AW$7-(Setup!$B$6+$F45)+($D45+$E45)*1000,($D45+$E45))=$D45,MOD(AW$7-(Setup!$B$6+$F45)+($D45+$E45)*1000,($D45+$E45))=($D45+$E45)-1)),"T","R"))))</f>
      </c>
      <c r="AX45" s="24">
        <f>IF($A45="","",IF(AND(Setup!$B$9="Mark as travel",OR(MOD(AX$7-(Setup!$B$6+$F45)+($D45+$E45)*1000,($D45+$E45))=0,MOD(AX$7-(Setup!$B$6+$F45)+($D45+$E45)*1000,($D45+$E45))=$D45-1)),"T",IF(MOD(AX$7-(Setup!$B$6+$F45)+($D45+$E45)*1000,($D45+$E45))&lt;$D45,IF(MOD(AX$7-(Setup!$B$6+$F45)+($D45+$E45)*1000,($D45+$E45))&lt;Setup!$B$11,"D","N"),IF(AND(Setup!$B$9="Take from R&amp;R",OR(MOD(AX$7-(Setup!$B$6+$F45)+($D45+$E45)*1000,($D45+$E45))=$D45,MOD(AX$7-(Setup!$B$6+$F45)+($D45+$E45)*1000,($D45+$E45))=($D45+$E45)-1)),"T","R"))))</f>
      </c>
      <c r="AY45" s="24">
        <f>IF($A45="","",IF(AND(Setup!$B$9="Mark as travel",OR(MOD(AY$7-(Setup!$B$6+$F45)+($D45+$E45)*1000,($D45+$E45))=0,MOD(AY$7-(Setup!$B$6+$F45)+($D45+$E45)*1000,($D45+$E45))=$D45-1)),"T",IF(MOD(AY$7-(Setup!$B$6+$F45)+($D45+$E45)*1000,($D45+$E45))&lt;$D45,IF(MOD(AY$7-(Setup!$B$6+$F45)+($D45+$E45)*1000,($D45+$E45))&lt;Setup!$B$11,"D","N"),IF(AND(Setup!$B$9="Take from R&amp;R",OR(MOD(AY$7-(Setup!$B$6+$F45)+($D45+$E45)*1000,($D45+$E45))=$D45,MOD(AY$7-(Setup!$B$6+$F45)+($D45+$E45)*1000,($D45+$E45))=($D45+$E45)-1)),"T","R"))))</f>
      </c>
      <c r="AZ45" s="24">
        <f>IF($A45="","",IF(AND(Setup!$B$9="Mark as travel",OR(MOD(AZ$7-(Setup!$B$6+$F45)+($D45+$E45)*1000,($D45+$E45))=0,MOD(AZ$7-(Setup!$B$6+$F45)+($D45+$E45)*1000,($D45+$E45))=$D45-1)),"T",IF(MOD(AZ$7-(Setup!$B$6+$F45)+($D45+$E45)*1000,($D45+$E45))&lt;$D45,IF(MOD(AZ$7-(Setup!$B$6+$F45)+($D45+$E45)*1000,($D45+$E45))&lt;Setup!$B$11,"D","N"),IF(AND(Setup!$B$9="Take from R&amp;R",OR(MOD(AZ$7-(Setup!$B$6+$F45)+($D45+$E45)*1000,($D45+$E45))=$D45,MOD(AZ$7-(Setup!$B$6+$F45)+($D45+$E45)*1000,($D45+$E45))=($D45+$E45)-1)),"T","R"))))</f>
      </c>
      <c r="BA45" s="24">
        <f>IF($A45="","",IF(AND(Setup!$B$9="Mark as travel",OR(MOD(BA$7-(Setup!$B$6+$F45)+($D45+$E45)*1000,($D45+$E45))=0,MOD(BA$7-(Setup!$B$6+$F45)+($D45+$E45)*1000,($D45+$E45))=$D45-1)),"T",IF(MOD(BA$7-(Setup!$B$6+$F45)+($D45+$E45)*1000,($D45+$E45))&lt;$D45,IF(MOD(BA$7-(Setup!$B$6+$F45)+($D45+$E45)*1000,($D45+$E45))&lt;Setup!$B$11,"D","N"),IF(AND(Setup!$B$9="Take from R&amp;R",OR(MOD(BA$7-(Setup!$B$6+$F45)+($D45+$E45)*1000,($D45+$E45))=$D45,MOD(BA$7-(Setup!$B$6+$F45)+($D45+$E45)*1000,($D45+$E45))=($D45+$E45)-1)),"T","R"))))</f>
      </c>
      <c r="BB45" s="24">
        <f>IF($A45="","",IF(AND(Setup!$B$9="Mark as travel",OR(MOD(BB$7-(Setup!$B$6+$F45)+($D45+$E45)*1000,($D45+$E45))=0,MOD(BB$7-(Setup!$B$6+$F45)+($D45+$E45)*1000,($D45+$E45))=$D45-1)),"T",IF(MOD(BB$7-(Setup!$B$6+$F45)+($D45+$E45)*1000,($D45+$E45))&lt;$D45,IF(MOD(BB$7-(Setup!$B$6+$F45)+($D45+$E45)*1000,($D45+$E45))&lt;Setup!$B$11,"D","N"),IF(AND(Setup!$B$9="Take from R&amp;R",OR(MOD(BB$7-(Setup!$B$6+$F45)+($D45+$E45)*1000,($D45+$E45))=$D45,MOD(BB$7-(Setup!$B$6+$F45)+($D45+$E45)*1000,($D45+$E45))=($D45+$E45)-1)),"T","R"))))</f>
      </c>
      <c r="BC45" s="24">
        <f>IF($A45="","",IF(AND(Setup!$B$9="Mark as travel",OR(MOD(BC$7-(Setup!$B$6+$F45)+($D45+$E45)*1000,($D45+$E45))=0,MOD(BC$7-(Setup!$B$6+$F45)+($D45+$E45)*1000,($D45+$E45))=$D45-1)),"T",IF(MOD(BC$7-(Setup!$B$6+$F45)+($D45+$E45)*1000,($D45+$E45))&lt;$D45,IF(MOD(BC$7-(Setup!$B$6+$F45)+($D45+$E45)*1000,($D45+$E45))&lt;Setup!$B$11,"D","N"),IF(AND(Setup!$B$9="Take from R&amp;R",OR(MOD(BC$7-(Setup!$B$6+$F45)+($D45+$E45)*1000,($D45+$E45))=$D45,MOD(BC$7-(Setup!$B$6+$F45)+($D45+$E45)*1000,($D45+$E45))=($D45+$E45)-1)),"T","R"))))</f>
      </c>
      <c r="BD45" s="24">
        <f>IF($A45="","",IF(AND(Setup!$B$9="Mark as travel",OR(MOD(BD$7-(Setup!$B$6+$F45)+($D45+$E45)*1000,($D45+$E45))=0,MOD(BD$7-(Setup!$B$6+$F45)+($D45+$E45)*1000,($D45+$E45))=$D45-1)),"T",IF(MOD(BD$7-(Setup!$B$6+$F45)+($D45+$E45)*1000,($D45+$E45))&lt;$D45,IF(MOD(BD$7-(Setup!$B$6+$F45)+($D45+$E45)*1000,($D45+$E45))&lt;Setup!$B$11,"D","N"),IF(AND(Setup!$B$9="Take from R&amp;R",OR(MOD(BD$7-(Setup!$B$6+$F45)+($D45+$E45)*1000,($D45+$E45))=$D45,MOD(BD$7-(Setup!$B$6+$F45)+($D45+$E45)*1000,($D45+$E45))=($D45+$E45)-1)),"T","R"))))</f>
      </c>
      <c r="BE45" s="24">
        <f>IF($A45="","",IF(AND(Setup!$B$9="Mark as travel",OR(MOD(BE$7-(Setup!$B$6+$F45)+($D45+$E45)*1000,($D45+$E45))=0,MOD(BE$7-(Setup!$B$6+$F45)+($D45+$E45)*1000,($D45+$E45))=$D45-1)),"T",IF(MOD(BE$7-(Setup!$B$6+$F45)+($D45+$E45)*1000,($D45+$E45))&lt;$D45,IF(MOD(BE$7-(Setup!$B$6+$F45)+($D45+$E45)*1000,($D45+$E45))&lt;Setup!$B$11,"D","N"),IF(AND(Setup!$B$9="Take from R&amp;R",OR(MOD(BE$7-(Setup!$B$6+$F45)+($D45+$E45)*1000,($D45+$E45))=$D45,MOD(BE$7-(Setup!$B$6+$F45)+($D45+$E45)*1000,($D45+$E45))=($D45+$E45)-1)),"T","R"))))</f>
      </c>
      <c r="BF45" s="24">
        <f>IF($A45="","",IF(AND(Setup!$B$9="Mark as travel",OR(MOD(BF$7-(Setup!$B$6+$F45)+($D45+$E45)*1000,($D45+$E45))=0,MOD(BF$7-(Setup!$B$6+$F45)+($D45+$E45)*1000,($D45+$E45))=$D45-1)),"T",IF(MOD(BF$7-(Setup!$B$6+$F45)+($D45+$E45)*1000,($D45+$E45))&lt;$D45,IF(MOD(BF$7-(Setup!$B$6+$F45)+($D45+$E45)*1000,($D45+$E45))&lt;Setup!$B$11,"D","N"),IF(AND(Setup!$B$9="Take from R&amp;R",OR(MOD(BF$7-(Setup!$B$6+$F45)+($D45+$E45)*1000,($D45+$E45))=$D45,MOD(BF$7-(Setup!$B$6+$F45)+($D45+$E45)*1000,($D45+$E45))=($D45+$E45)-1)),"T","R"))))</f>
      </c>
      <c r="BG45" s="24">
        <f>IF($A45="","",IF(AND(Setup!$B$9="Mark as travel",OR(MOD(BG$7-(Setup!$B$6+$F45)+($D45+$E45)*1000,($D45+$E45))=0,MOD(BG$7-(Setup!$B$6+$F45)+($D45+$E45)*1000,($D45+$E45))=$D45-1)),"T",IF(MOD(BG$7-(Setup!$B$6+$F45)+($D45+$E45)*1000,($D45+$E45))&lt;$D45,IF(MOD(BG$7-(Setup!$B$6+$F45)+($D45+$E45)*1000,($D45+$E45))&lt;Setup!$B$11,"D","N"),IF(AND(Setup!$B$9="Take from R&amp;R",OR(MOD(BG$7-(Setup!$B$6+$F45)+($D45+$E45)*1000,($D45+$E45))=$D45,MOD(BG$7-(Setup!$B$6+$F45)+($D45+$E45)*1000,($D45+$E45))=($D45+$E45)-1)),"T","R"))))</f>
      </c>
      <c r="BH45" s="24">
        <f>IF($A45="","",IF(AND(Setup!$B$9="Mark as travel",OR(MOD(BH$7-(Setup!$B$6+$F45)+($D45+$E45)*1000,($D45+$E45))=0,MOD(BH$7-(Setup!$B$6+$F45)+($D45+$E45)*1000,($D45+$E45))=$D45-1)),"T",IF(MOD(BH$7-(Setup!$B$6+$F45)+($D45+$E45)*1000,($D45+$E45))&lt;$D45,IF(MOD(BH$7-(Setup!$B$6+$F45)+($D45+$E45)*1000,($D45+$E45))&lt;Setup!$B$11,"D","N"),IF(AND(Setup!$B$9="Take from R&amp;R",OR(MOD(BH$7-(Setup!$B$6+$F45)+($D45+$E45)*1000,($D45+$E45))=$D45,MOD(BH$7-(Setup!$B$6+$F45)+($D45+$E45)*1000,($D45+$E45))=($D45+$E45)-1)),"T","R"))))</f>
      </c>
      <c r="BI45" s="24">
        <f>IF($A45="","",IF(AND(Setup!$B$9="Mark as travel",OR(MOD(BI$7-(Setup!$B$6+$F45)+($D45+$E45)*1000,($D45+$E45))=0,MOD(BI$7-(Setup!$B$6+$F45)+($D45+$E45)*1000,($D45+$E45))=$D45-1)),"T",IF(MOD(BI$7-(Setup!$B$6+$F45)+($D45+$E45)*1000,($D45+$E45))&lt;$D45,IF(MOD(BI$7-(Setup!$B$6+$F45)+($D45+$E45)*1000,($D45+$E45))&lt;Setup!$B$11,"D","N"),IF(AND(Setup!$B$9="Take from R&amp;R",OR(MOD(BI$7-(Setup!$B$6+$F45)+($D45+$E45)*1000,($D45+$E45))=$D45,MOD(BI$7-(Setup!$B$6+$F45)+($D45+$E45)*1000,($D45+$E45))=($D45+$E45)-1)),"T","R"))))</f>
      </c>
      <c r="BJ45" s="24">
        <f>IF($A45="","",IF(AND(Setup!$B$9="Mark as travel",OR(MOD(BJ$7-(Setup!$B$6+$F45)+($D45+$E45)*1000,($D45+$E45))=0,MOD(BJ$7-(Setup!$B$6+$F45)+($D45+$E45)*1000,($D45+$E45))=$D45-1)),"T",IF(MOD(BJ$7-(Setup!$B$6+$F45)+($D45+$E45)*1000,($D45+$E45))&lt;$D45,IF(MOD(BJ$7-(Setup!$B$6+$F45)+($D45+$E45)*1000,($D45+$E45))&lt;Setup!$B$11,"D","N"),IF(AND(Setup!$B$9="Take from R&amp;R",OR(MOD(BJ$7-(Setup!$B$6+$F45)+($D45+$E45)*1000,($D45+$E45))=$D45,MOD(BJ$7-(Setup!$B$6+$F45)+($D45+$E45)*1000,($D45+$E45))=($D45+$E45)-1)),"T","R"))))</f>
      </c>
    </row>
    <row r="46" spans="1:62" x14ac:dyDescent="0.25">
      <c r="A46" s="31"/>
      <c r="B46" s="31"/>
      <c r="C46" s="31"/>
      <c r="D46" s="14">
        <f>IF($A46="","",IF(OR($C46="",$C46="Same as Setup"),Setup!$B$15,INDEX(Setup!$B$21:$B$29,MATCH($C46,Setup!$A$21:$A$29,0))))</f>
      </c>
      <c r="E46" s="14">
        <f>IF($A46="","",IF(OR($C46="",$C46="Same as Setup"),Setup!$B$16,INDEX(Setup!$C$21:$C$29,MATCH($C46,Setup!$A$21:$A$29,0))))</f>
      </c>
      <c r="F46" s="5"/>
      <c r="G46" s="24">
        <f>IF($A46="","",IF(AND(Setup!$B$9="Mark as travel",OR(MOD(G$7-(Setup!$B$6+$F46)+($D46+$E46)*1000,($D46+$E46))=0,MOD(G$7-(Setup!$B$6+$F46)+($D46+$E46)*1000,($D46+$E46))=$D46-1)),"T",IF(MOD(G$7-(Setup!$B$6+$F46)+($D46+$E46)*1000,($D46+$E46))&lt;$D46,IF(MOD(G$7-(Setup!$B$6+$F46)+($D46+$E46)*1000,($D46+$E46))&lt;Setup!$B$11,"D","N"),IF(AND(Setup!$B$9="Take from R&amp;R",OR(MOD(G$7-(Setup!$B$6+$F46)+($D46+$E46)*1000,($D46+$E46))=$D46,MOD(G$7-(Setup!$B$6+$F46)+($D46+$E46)*1000,($D46+$E46))=($D46+$E46)-1)),"T","R"))))</f>
      </c>
      <c r="H46" s="24">
        <f>IF($A46="","",IF(AND(Setup!$B$9="Mark as travel",OR(MOD(H$7-(Setup!$B$6+$F46)+($D46+$E46)*1000,($D46+$E46))=0,MOD(H$7-(Setup!$B$6+$F46)+($D46+$E46)*1000,($D46+$E46))=$D46-1)),"T",IF(MOD(H$7-(Setup!$B$6+$F46)+($D46+$E46)*1000,($D46+$E46))&lt;$D46,IF(MOD(H$7-(Setup!$B$6+$F46)+($D46+$E46)*1000,($D46+$E46))&lt;Setup!$B$11,"D","N"),IF(AND(Setup!$B$9="Take from R&amp;R",OR(MOD(H$7-(Setup!$B$6+$F46)+($D46+$E46)*1000,($D46+$E46))=$D46,MOD(H$7-(Setup!$B$6+$F46)+($D46+$E46)*1000,($D46+$E46))=($D46+$E46)-1)),"T","R"))))</f>
      </c>
      <c r="I46" s="24">
        <f>IF($A46="","",IF(AND(Setup!$B$9="Mark as travel",OR(MOD(I$7-(Setup!$B$6+$F46)+($D46+$E46)*1000,($D46+$E46))=0,MOD(I$7-(Setup!$B$6+$F46)+($D46+$E46)*1000,($D46+$E46))=$D46-1)),"T",IF(MOD(I$7-(Setup!$B$6+$F46)+($D46+$E46)*1000,($D46+$E46))&lt;$D46,IF(MOD(I$7-(Setup!$B$6+$F46)+($D46+$E46)*1000,($D46+$E46))&lt;Setup!$B$11,"D","N"),IF(AND(Setup!$B$9="Take from R&amp;R",OR(MOD(I$7-(Setup!$B$6+$F46)+($D46+$E46)*1000,($D46+$E46))=$D46,MOD(I$7-(Setup!$B$6+$F46)+($D46+$E46)*1000,($D46+$E46))=($D46+$E46)-1)),"T","R"))))</f>
      </c>
      <c r="J46" s="24">
        <f>IF($A46="","",IF(AND(Setup!$B$9="Mark as travel",OR(MOD(J$7-(Setup!$B$6+$F46)+($D46+$E46)*1000,($D46+$E46))=0,MOD(J$7-(Setup!$B$6+$F46)+($D46+$E46)*1000,($D46+$E46))=$D46-1)),"T",IF(MOD(J$7-(Setup!$B$6+$F46)+($D46+$E46)*1000,($D46+$E46))&lt;$D46,IF(MOD(J$7-(Setup!$B$6+$F46)+($D46+$E46)*1000,($D46+$E46))&lt;Setup!$B$11,"D","N"),IF(AND(Setup!$B$9="Take from R&amp;R",OR(MOD(J$7-(Setup!$B$6+$F46)+($D46+$E46)*1000,($D46+$E46))=$D46,MOD(J$7-(Setup!$B$6+$F46)+($D46+$E46)*1000,($D46+$E46))=($D46+$E46)-1)),"T","R"))))</f>
      </c>
      <c r="K46" s="24">
        <f>IF($A46="","",IF(AND(Setup!$B$9="Mark as travel",OR(MOD(K$7-(Setup!$B$6+$F46)+($D46+$E46)*1000,($D46+$E46))=0,MOD(K$7-(Setup!$B$6+$F46)+($D46+$E46)*1000,($D46+$E46))=$D46-1)),"T",IF(MOD(K$7-(Setup!$B$6+$F46)+($D46+$E46)*1000,($D46+$E46))&lt;$D46,IF(MOD(K$7-(Setup!$B$6+$F46)+($D46+$E46)*1000,($D46+$E46))&lt;Setup!$B$11,"D","N"),IF(AND(Setup!$B$9="Take from R&amp;R",OR(MOD(K$7-(Setup!$B$6+$F46)+($D46+$E46)*1000,($D46+$E46))=$D46,MOD(K$7-(Setup!$B$6+$F46)+($D46+$E46)*1000,($D46+$E46))=($D46+$E46)-1)),"T","R"))))</f>
      </c>
      <c r="L46" s="24">
        <f>IF($A46="","",IF(AND(Setup!$B$9="Mark as travel",OR(MOD(L$7-(Setup!$B$6+$F46)+($D46+$E46)*1000,($D46+$E46))=0,MOD(L$7-(Setup!$B$6+$F46)+($D46+$E46)*1000,($D46+$E46))=$D46-1)),"T",IF(MOD(L$7-(Setup!$B$6+$F46)+($D46+$E46)*1000,($D46+$E46))&lt;$D46,IF(MOD(L$7-(Setup!$B$6+$F46)+($D46+$E46)*1000,($D46+$E46))&lt;Setup!$B$11,"D","N"),IF(AND(Setup!$B$9="Take from R&amp;R",OR(MOD(L$7-(Setup!$B$6+$F46)+($D46+$E46)*1000,($D46+$E46))=$D46,MOD(L$7-(Setup!$B$6+$F46)+($D46+$E46)*1000,($D46+$E46))=($D46+$E46)-1)),"T","R"))))</f>
      </c>
      <c r="M46" s="24">
        <f>IF($A46="","",IF(AND(Setup!$B$9="Mark as travel",OR(MOD(M$7-(Setup!$B$6+$F46)+($D46+$E46)*1000,($D46+$E46))=0,MOD(M$7-(Setup!$B$6+$F46)+($D46+$E46)*1000,($D46+$E46))=$D46-1)),"T",IF(MOD(M$7-(Setup!$B$6+$F46)+($D46+$E46)*1000,($D46+$E46))&lt;$D46,IF(MOD(M$7-(Setup!$B$6+$F46)+($D46+$E46)*1000,($D46+$E46))&lt;Setup!$B$11,"D","N"),IF(AND(Setup!$B$9="Take from R&amp;R",OR(MOD(M$7-(Setup!$B$6+$F46)+($D46+$E46)*1000,($D46+$E46))=$D46,MOD(M$7-(Setup!$B$6+$F46)+($D46+$E46)*1000,($D46+$E46))=($D46+$E46)-1)),"T","R"))))</f>
      </c>
      <c r="N46" s="24">
        <f>IF($A46="","",IF(AND(Setup!$B$9="Mark as travel",OR(MOD(N$7-(Setup!$B$6+$F46)+($D46+$E46)*1000,($D46+$E46))=0,MOD(N$7-(Setup!$B$6+$F46)+($D46+$E46)*1000,($D46+$E46))=$D46-1)),"T",IF(MOD(N$7-(Setup!$B$6+$F46)+($D46+$E46)*1000,($D46+$E46))&lt;$D46,IF(MOD(N$7-(Setup!$B$6+$F46)+($D46+$E46)*1000,($D46+$E46))&lt;Setup!$B$11,"D","N"),IF(AND(Setup!$B$9="Take from R&amp;R",OR(MOD(N$7-(Setup!$B$6+$F46)+($D46+$E46)*1000,($D46+$E46))=$D46,MOD(N$7-(Setup!$B$6+$F46)+($D46+$E46)*1000,($D46+$E46))=($D46+$E46)-1)),"T","R"))))</f>
      </c>
      <c r="O46" s="24">
        <f>IF($A46="","",IF(AND(Setup!$B$9="Mark as travel",OR(MOD(O$7-(Setup!$B$6+$F46)+($D46+$E46)*1000,($D46+$E46))=0,MOD(O$7-(Setup!$B$6+$F46)+($D46+$E46)*1000,($D46+$E46))=$D46-1)),"T",IF(MOD(O$7-(Setup!$B$6+$F46)+($D46+$E46)*1000,($D46+$E46))&lt;$D46,IF(MOD(O$7-(Setup!$B$6+$F46)+($D46+$E46)*1000,($D46+$E46))&lt;Setup!$B$11,"D","N"),IF(AND(Setup!$B$9="Take from R&amp;R",OR(MOD(O$7-(Setup!$B$6+$F46)+($D46+$E46)*1000,($D46+$E46))=$D46,MOD(O$7-(Setup!$B$6+$F46)+($D46+$E46)*1000,($D46+$E46))=($D46+$E46)-1)),"T","R"))))</f>
      </c>
      <c r="P46" s="24">
        <f>IF($A46="","",IF(AND(Setup!$B$9="Mark as travel",OR(MOD(P$7-(Setup!$B$6+$F46)+($D46+$E46)*1000,($D46+$E46))=0,MOD(P$7-(Setup!$B$6+$F46)+($D46+$E46)*1000,($D46+$E46))=$D46-1)),"T",IF(MOD(P$7-(Setup!$B$6+$F46)+($D46+$E46)*1000,($D46+$E46))&lt;$D46,IF(MOD(P$7-(Setup!$B$6+$F46)+($D46+$E46)*1000,($D46+$E46))&lt;Setup!$B$11,"D","N"),IF(AND(Setup!$B$9="Take from R&amp;R",OR(MOD(P$7-(Setup!$B$6+$F46)+($D46+$E46)*1000,($D46+$E46))=$D46,MOD(P$7-(Setup!$B$6+$F46)+($D46+$E46)*1000,($D46+$E46))=($D46+$E46)-1)),"T","R"))))</f>
      </c>
      <c r="Q46" s="24">
        <f>IF($A46="","",IF(AND(Setup!$B$9="Mark as travel",OR(MOD(Q$7-(Setup!$B$6+$F46)+($D46+$E46)*1000,($D46+$E46))=0,MOD(Q$7-(Setup!$B$6+$F46)+($D46+$E46)*1000,($D46+$E46))=$D46-1)),"T",IF(MOD(Q$7-(Setup!$B$6+$F46)+($D46+$E46)*1000,($D46+$E46))&lt;$D46,IF(MOD(Q$7-(Setup!$B$6+$F46)+($D46+$E46)*1000,($D46+$E46))&lt;Setup!$B$11,"D","N"),IF(AND(Setup!$B$9="Take from R&amp;R",OR(MOD(Q$7-(Setup!$B$6+$F46)+($D46+$E46)*1000,($D46+$E46))=$D46,MOD(Q$7-(Setup!$B$6+$F46)+($D46+$E46)*1000,($D46+$E46))=($D46+$E46)-1)),"T","R"))))</f>
      </c>
      <c r="R46" s="24">
        <f>IF($A46="","",IF(AND(Setup!$B$9="Mark as travel",OR(MOD(R$7-(Setup!$B$6+$F46)+($D46+$E46)*1000,($D46+$E46))=0,MOD(R$7-(Setup!$B$6+$F46)+($D46+$E46)*1000,($D46+$E46))=$D46-1)),"T",IF(MOD(R$7-(Setup!$B$6+$F46)+($D46+$E46)*1000,($D46+$E46))&lt;$D46,IF(MOD(R$7-(Setup!$B$6+$F46)+($D46+$E46)*1000,($D46+$E46))&lt;Setup!$B$11,"D","N"),IF(AND(Setup!$B$9="Take from R&amp;R",OR(MOD(R$7-(Setup!$B$6+$F46)+($D46+$E46)*1000,($D46+$E46))=$D46,MOD(R$7-(Setup!$B$6+$F46)+($D46+$E46)*1000,($D46+$E46))=($D46+$E46)-1)),"T","R"))))</f>
      </c>
      <c r="S46" s="24">
        <f>IF($A46="","",IF(AND(Setup!$B$9="Mark as travel",OR(MOD(S$7-(Setup!$B$6+$F46)+($D46+$E46)*1000,($D46+$E46))=0,MOD(S$7-(Setup!$B$6+$F46)+($D46+$E46)*1000,($D46+$E46))=$D46-1)),"T",IF(MOD(S$7-(Setup!$B$6+$F46)+($D46+$E46)*1000,($D46+$E46))&lt;$D46,IF(MOD(S$7-(Setup!$B$6+$F46)+($D46+$E46)*1000,($D46+$E46))&lt;Setup!$B$11,"D","N"),IF(AND(Setup!$B$9="Take from R&amp;R",OR(MOD(S$7-(Setup!$B$6+$F46)+($D46+$E46)*1000,($D46+$E46))=$D46,MOD(S$7-(Setup!$B$6+$F46)+($D46+$E46)*1000,($D46+$E46))=($D46+$E46)-1)),"T","R"))))</f>
      </c>
      <c r="T46" s="24">
        <f>IF($A46="","",IF(AND(Setup!$B$9="Mark as travel",OR(MOD(T$7-(Setup!$B$6+$F46)+($D46+$E46)*1000,($D46+$E46))=0,MOD(T$7-(Setup!$B$6+$F46)+($D46+$E46)*1000,($D46+$E46))=$D46-1)),"T",IF(MOD(T$7-(Setup!$B$6+$F46)+($D46+$E46)*1000,($D46+$E46))&lt;$D46,IF(MOD(T$7-(Setup!$B$6+$F46)+($D46+$E46)*1000,($D46+$E46))&lt;Setup!$B$11,"D","N"),IF(AND(Setup!$B$9="Take from R&amp;R",OR(MOD(T$7-(Setup!$B$6+$F46)+($D46+$E46)*1000,($D46+$E46))=$D46,MOD(T$7-(Setup!$B$6+$F46)+($D46+$E46)*1000,($D46+$E46))=($D46+$E46)-1)),"T","R"))))</f>
      </c>
      <c r="U46" s="24">
        <f>IF($A46="","",IF(AND(Setup!$B$9="Mark as travel",OR(MOD(U$7-(Setup!$B$6+$F46)+($D46+$E46)*1000,($D46+$E46))=0,MOD(U$7-(Setup!$B$6+$F46)+($D46+$E46)*1000,($D46+$E46))=$D46-1)),"T",IF(MOD(U$7-(Setup!$B$6+$F46)+($D46+$E46)*1000,($D46+$E46))&lt;$D46,IF(MOD(U$7-(Setup!$B$6+$F46)+($D46+$E46)*1000,($D46+$E46))&lt;Setup!$B$11,"D","N"),IF(AND(Setup!$B$9="Take from R&amp;R",OR(MOD(U$7-(Setup!$B$6+$F46)+($D46+$E46)*1000,($D46+$E46))=$D46,MOD(U$7-(Setup!$B$6+$F46)+($D46+$E46)*1000,($D46+$E46))=($D46+$E46)-1)),"T","R"))))</f>
      </c>
      <c r="V46" s="24">
        <f>IF($A46="","",IF(AND(Setup!$B$9="Mark as travel",OR(MOD(V$7-(Setup!$B$6+$F46)+($D46+$E46)*1000,($D46+$E46))=0,MOD(V$7-(Setup!$B$6+$F46)+($D46+$E46)*1000,($D46+$E46))=$D46-1)),"T",IF(MOD(V$7-(Setup!$B$6+$F46)+($D46+$E46)*1000,($D46+$E46))&lt;$D46,IF(MOD(V$7-(Setup!$B$6+$F46)+($D46+$E46)*1000,($D46+$E46))&lt;Setup!$B$11,"D","N"),IF(AND(Setup!$B$9="Take from R&amp;R",OR(MOD(V$7-(Setup!$B$6+$F46)+($D46+$E46)*1000,($D46+$E46))=$D46,MOD(V$7-(Setup!$B$6+$F46)+($D46+$E46)*1000,($D46+$E46))=($D46+$E46)-1)),"T","R"))))</f>
      </c>
      <c r="W46" s="24">
        <f>IF($A46="","",IF(AND(Setup!$B$9="Mark as travel",OR(MOD(W$7-(Setup!$B$6+$F46)+($D46+$E46)*1000,($D46+$E46))=0,MOD(W$7-(Setup!$B$6+$F46)+($D46+$E46)*1000,($D46+$E46))=$D46-1)),"T",IF(MOD(W$7-(Setup!$B$6+$F46)+($D46+$E46)*1000,($D46+$E46))&lt;$D46,IF(MOD(W$7-(Setup!$B$6+$F46)+($D46+$E46)*1000,($D46+$E46))&lt;Setup!$B$11,"D","N"),IF(AND(Setup!$B$9="Take from R&amp;R",OR(MOD(W$7-(Setup!$B$6+$F46)+($D46+$E46)*1000,($D46+$E46))=$D46,MOD(W$7-(Setup!$B$6+$F46)+($D46+$E46)*1000,($D46+$E46))=($D46+$E46)-1)),"T","R"))))</f>
      </c>
      <c r="X46" s="24">
        <f>IF($A46="","",IF(AND(Setup!$B$9="Mark as travel",OR(MOD(X$7-(Setup!$B$6+$F46)+($D46+$E46)*1000,($D46+$E46))=0,MOD(X$7-(Setup!$B$6+$F46)+($D46+$E46)*1000,($D46+$E46))=$D46-1)),"T",IF(MOD(X$7-(Setup!$B$6+$F46)+($D46+$E46)*1000,($D46+$E46))&lt;$D46,IF(MOD(X$7-(Setup!$B$6+$F46)+($D46+$E46)*1000,($D46+$E46))&lt;Setup!$B$11,"D","N"),IF(AND(Setup!$B$9="Take from R&amp;R",OR(MOD(X$7-(Setup!$B$6+$F46)+($D46+$E46)*1000,($D46+$E46))=$D46,MOD(X$7-(Setup!$B$6+$F46)+($D46+$E46)*1000,($D46+$E46))=($D46+$E46)-1)),"T","R"))))</f>
      </c>
      <c r="Y46" s="24">
        <f>IF($A46="","",IF(AND(Setup!$B$9="Mark as travel",OR(MOD(Y$7-(Setup!$B$6+$F46)+($D46+$E46)*1000,($D46+$E46))=0,MOD(Y$7-(Setup!$B$6+$F46)+($D46+$E46)*1000,($D46+$E46))=$D46-1)),"T",IF(MOD(Y$7-(Setup!$B$6+$F46)+($D46+$E46)*1000,($D46+$E46))&lt;$D46,IF(MOD(Y$7-(Setup!$B$6+$F46)+($D46+$E46)*1000,($D46+$E46))&lt;Setup!$B$11,"D","N"),IF(AND(Setup!$B$9="Take from R&amp;R",OR(MOD(Y$7-(Setup!$B$6+$F46)+($D46+$E46)*1000,($D46+$E46))=$D46,MOD(Y$7-(Setup!$B$6+$F46)+($D46+$E46)*1000,($D46+$E46))=($D46+$E46)-1)),"T","R"))))</f>
      </c>
      <c r="Z46" s="24">
        <f>IF($A46="","",IF(AND(Setup!$B$9="Mark as travel",OR(MOD(Z$7-(Setup!$B$6+$F46)+($D46+$E46)*1000,($D46+$E46))=0,MOD(Z$7-(Setup!$B$6+$F46)+($D46+$E46)*1000,($D46+$E46))=$D46-1)),"T",IF(MOD(Z$7-(Setup!$B$6+$F46)+($D46+$E46)*1000,($D46+$E46))&lt;$D46,IF(MOD(Z$7-(Setup!$B$6+$F46)+($D46+$E46)*1000,($D46+$E46))&lt;Setup!$B$11,"D","N"),IF(AND(Setup!$B$9="Take from R&amp;R",OR(MOD(Z$7-(Setup!$B$6+$F46)+($D46+$E46)*1000,($D46+$E46))=$D46,MOD(Z$7-(Setup!$B$6+$F46)+($D46+$E46)*1000,($D46+$E46))=($D46+$E46)-1)),"T","R"))))</f>
      </c>
      <c r="AA46" s="24">
        <f>IF($A46="","",IF(AND(Setup!$B$9="Mark as travel",OR(MOD(AA$7-(Setup!$B$6+$F46)+($D46+$E46)*1000,($D46+$E46))=0,MOD(AA$7-(Setup!$B$6+$F46)+($D46+$E46)*1000,($D46+$E46))=$D46-1)),"T",IF(MOD(AA$7-(Setup!$B$6+$F46)+($D46+$E46)*1000,($D46+$E46))&lt;$D46,IF(MOD(AA$7-(Setup!$B$6+$F46)+($D46+$E46)*1000,($D46+$E46))&lt;Setup!$B$11,"D","N"),IF(AND(Setup!$B$9="Take from R&amp;R",OR(MOD(AA$7-(Setup!$B$6+$F46)+($D46+$E46)*1000,($D46+$E46))=$D46,MOD(AA$7-(Setup!$B$6+$F46)+($D46+$E46)*1000,($D46+$E46))=($D46+$E46)-1)),"T","R"))))</f>
      </c>
      <c r="AB46" s="24">
        <f>IF($A46="","",IF(AND(Setup!$B$9="Mark as travel",OR(MOD(AB$7-(Setup!$B$6+$F46)+($D46+$E46)*1000,($D46+$E46))=0,MOD(AB$7-(Setup!$B$6+$F46)+($D46+$E46)*1000,($D46+$E46))=$D46-1)),"T",IF(MOD(AB$7-(Setup!$B$6+$F46)+($D46+$E46)*1000,($D46+$E46))&lt;$D46,IF(MOD(AB$7-(Setup!$B$6+$F46)+($D46+$E46)*1000,($D46+$E46))&lt;Setup!$B$11,"D","N"),IF(AND(Setup!$B$9="Take from R&amp;R",OR(MOD(AB$7-(Setup!$B$6+$F46)+($D46+$E46)*1000,($D46+$E46))=$D46,MOD(AB$7-(Setup!$B$6+$F46)+($D46+$E46)*1000,($D46+$E46))=($D46+$E46)-1)),"T","R"))))</f>
      </c>
      <c r="AC46" s="24">
        <f>IF($A46="","",IF(AND(Setup!$B$9="Mark as travel",OR(MOD(AC$7-(Setup!$B$6+$F46)+($D46+$E46)*1000,($D46+$E46))=0,MOD(AC$7-(Setup!$B$6+$F46)+($D46+$E46)*1000,($D46+$E46))=$D46-1)),"T",IF(MOD(AC$7-(Setup!$B$6+$F46)+($D46+$E46)*1000,($D46+$E46))&lt;$D46,IF(MOD(AC$7-(Setup!$B$6+$F46)+($D46+$E46)*1000,($D46+$E46))&lt;Setup!$B$11,"D","N"),IF(AND(Setup!$B$9="Take from R&amp;R",OR(MOD(AC$7-(Setup!$B$6+$F46)+($D46+$E46)*1000,($D46+$E46))=$D46,MOD(AC$7-(Setup!$B$6+$F46)+($D46+$E46)*1000,($D46+$E46))=($D46+$E46)-1)),"T","R"))))</f>
      </c>
      <c r="AD46" s="24">
        <f>IF($A46="","",IF(AND(Setup!$B$9="Mark as travel",OR(MOD(AD$7-(Setup!$B$6+$F46)+($D46+$E46)*1000,($D46+$E46))=0,MOD(AD$7-(Setup!$B$6+$F46)+($D46+$E46)*1000,($D46+$E46))=$D46-1)),"T",IF(MOD(AD$7-(Setup!$B$6+$F46)+($D46+$E46)*1000,($D46+$E46))&lt;$D46,IF(MOD(AD$7-(Setup!$B$6+$F46)+($D46+$E46)*1000,($D46+$E46))&lt;Setup!$B$11,"D","N"),IF(AND(Setup!$B$9="Take from R&amp;R",OR(MOD(AD$7-(Setup!$B$6+$F46)+($D46+$E46)*1000,($D46+$E46))=$D46,MOD(AD$7-(Setup!$B$6+$F46)+($D46+$E46)*1000,($D46+$E46))=($D46+$E46)-1)),"T","R"))))</f>
      </c>
      <c r="AE46" s="24">
        <f>IF($A46="","",IF(AND(Setup!$B$9="Mark as travel",OR(MOD(AE$7-(Setup!$B$6+$F46)+($D46+$E46)*1000,($D46+$E46))=0,MOD(AE$7-(Setup!$B$6+$F46)+($D46+$E46)*1000,($D46+$E46))=$D46-1)),"T",IF(MOD(AE$7-(Setup!$B$6+$F46)+($D46+$E46)*1000,($D46+$E46))&lt;$D46,IF(MOD(AE$7-(Setup!$B$6+$F46)+($D46+$E46)*1000,($D46+$E46))&lt;Setup!$B$11,"D","N"),IF(AND(Setup!$B$9="Take from R&amp;R",OR(MOD(AE$7-(Setup!$B$6+$F46)+($D46+$E46)*1000,($D46+$E46))=$D46,MOD(AE$7-(Setup!$B$6+$F46)+($D46+$E46)*1000,($D46+$E46))=($D46+$E46)-1)),"T","R"))))</f>
      </c>
      <c r="AF46" s="24">
        <f>IF($A46="","",IF(AND(Setup!$B$9="Mark as travel",OR(MOD(AF$7-(Setup!$B$6+$F46)+($D46+$E46)*1000,($D46+$E46))=0,MOD(AF$7-(Setup!$B$6+$F46)+($D46+$E46)*1000,($D46+$E46))=$D46-1)),"T",IF(MOD(AF$7-(Setup!$B$6+$F46)+($D46+$E46)*1000,($D46+$E46))&lt;$D46,IF(MOD(AF$7-(Setup!$B$6+$F46)+($D46+$E46)*1000,($D46+$E46))&lt;Setup!$B$11,"D","N"),IF(AND(Setup!$B$9="Take from R&amp;R",OR(MOD(AF$7-(Setup!$B$6+$F46)+($D46+$E46)*1000,($D46+$E46))=$D46,MOD(AF$7-(Setup!$B$6+$F46)+($D46+$E46)*1000,($D46+$E46))=($D46+$E46)-1)),"T","R"))))</f>
      </c>
      <c r="AG46" s="24">
        <f>IF($A46="","",IF(AND(Setup!$B$9="Mark as travel",OR(MOD(AG$7-(Setup!$B$6+$F46)+($D46+$E46)*1000,($D46+$E46))=0,MOD(AG$7-(Setup!$B$6+$F46)+($D46+$E46)*1000,($D46+$E46))=$D46-1)),"T",IF(MOD(AG$7-(Setup!$B$6+$F46)+($D46+$E46)*1000,($D46+$E46))&lt;$D46,IF(MOD(AG$7-(Setup!$B$6+$F46)+($D46+$E46)*1000,($D46+$E46))&lt;Setup!$B$11,"D","N"),IF(AND(Setup!$B$9="Take from R&amp;R",OR(MOD(AG$7-(Setup!$B$6+$F46)+($D46+$E46)*1000,($D46+$E46))=$D46,MOD(AG$7-(Setup!$B$6+$F46)+($D46+$E46)*1000,($D46+$E46))=($D46+$E46)-1)),"T","R"))))</f>
      </c>
      <c r="AH46" s="24">
        <f>IF($A46="","",IF(AND(Setup!$B$9="Mark as travel",OR(MOD(AH$7-(Setup!$B$6+$F46)+($D46+$E46)*1000,($D46+$E46))=0,MOD(AH$7-(Setup!$B$6+$F46)+($D46+$E46)*1000,($D46+$E46))=$D46-1)),"T",IF(MOD(AH$7-(Setup!$B$6+$F46)+($D46+$E46)*1000,($D46+$E46))&lt;$D46,IF(MOD(AH$7-(Setup!$B$6+$F46)+($D46+$E46)*1000,($D46+$E46))&lt;Setup!$B$11,"D","N"),IF(AND(Setup!$B$9="Take from R&amp;R",OR(MOD(AH$7-(Setup!$B$6+$F46)+($D46+$E46)*1000,($D46+$E46))=$D46,MOD(AH$7-(Setup!$B$6+$F46)+($D46+$E46)*1000,($D46+$E46))=($D46+$E46)-1)),"T","R"))))</f>
      </c>
      <c r="AI46" s="24">
        <f>IF($A46="","",IF(AND(Setup!$B$9="Mark as travel",OR(MOD(AI$7-(Setup!$B$6+$F46)+($D46+$E46)*1000,($D46+$E46))=0,MOD(AI$7-(Setup!$B$6+$F46)+($D46+$E46)*1000,($D46+$E46))=$D46-1)),"T",IF(MOD(AI$7-(Setup!$B$6+$F46)+($D46+$E46)*1000,($D46+$E46))&lt;$D46,IF(MOD(AI$7-(Setup!$B$6+$F46)+($D46+$E46)*1000,($D46+$E46))&lt;Setup!$B$11,"D","N"),IF(AND(Setup!$B$9="Take from R&amp;R",OR(MOD(AI$7-(Setup!$B$6+$F46)+($D46+$E46)*1000,($D46+$E46))=$D46,MOD(AI$7-(Setup!$B$6+$F46)+($D46+$E46)*1000,($D46+$E46))=($D46+$E46)-1)),"T","R"))))</f>
      </c>
      <c r="AJ46" s="24">
        <f>IF($A46="","",IF(AND(Setup!$B$9="Mark as travel",OR(MOD(AJ$7-(Setup!$B$6+$F46)+($D46+$E46)*1000,($D46+$E46))=0,MOD(AJ$7-(Setup!$B$6+$F46)+($D46+$E46)*1000,($D46+$E46))=$D46-1)),"T",IF(MOD(AJ$7-(Setup!$B$6+$F46)+($D46+$E46)*1000,($D46+$E46))&lt;$D46,IF(MOD(AJ$7-(Setup!$B$6+$F46)+($D46+$E46)*1000,($D46+$E46))&lt;Setup!$B$11,"D","N"),IF(AND(Setup!$B$9="Take from R&amp;R",OR(MOD(AJ$7-(Setup!$B$6+$F46)+($D46+$E46)*1000,($D46+$E46))=$D46,MOD(AJ$7-(Setup!$B$6+$F46)+($D46+$E46)*1000,($D46+$E46))=($D46+$E46)-1)),"T","R"))))</f>
      </c>
      <c r="AK46" s="24">
        <f>IF($A46="","",IF(AND(Setup!$B$9="Mark as travel",OR(MOD(AK$7-(Setup!$B$6+$F46)+($D46+$E46)*1000,($D46+$E46))=0,MOD(AK$7-(Setup!$B$6+$F46)+($D46+$E46)*1000,($D46+$E46))=$D46-1)),"T",IF(MOD(AK$7-(Setup!$B$6+$F46)+($D46+$E46)*1000,($D46+$E46))&lt;$D46,IF(MOD(AK$7-(Setup!$B$6+$F46)+($D46+$E46)*1000,($D46+$E46))&lt;Setup!$B$11,"D","N"),IF(AND(Setup!$B$9="Take from R&amp;R",OR(MOD(AK$7-(Setup!$B$6+$F46)+($D46+$E46)*1000,($D46+$E46))=$D46,MOD(AK$7-(Setup!$B$6+$F46)+($D46+$E46)*1000,($D46+$E46))=($D46+$E46)-1)),"T","R"))))</f>
      </c>
      <c r="AL46" s="24">
        <f>IF($A46="","",IF(AND(Setup!$B$9="Mark as travel",OR(MOD(AL$7-(Setup!$B$6+$F46)+($D46+$E46)*1000,($D46+$E46))=0,MOD(AL$7-(Setup!$B$6+$F46)+($D46+$E46)*1000,($D46+$E46))=$D46-1)),"T",IF(MOD(AL$7-(Setup!$B$6+$F46)+($D46+$E46)*1000,($D46+$E46))&lt;$D46,IF(MOD(AL$7-(Setup!$B$6+$F46)+($D46+$E46)*1000,($D46+$E46))&lt;Setup!$B$11,"D","N"),IF(AND(Setup!$B$9="Take from R&amp;R",OR(MOD(AL$7-(Setup!$B$6+$F46)+($D46+$E46)*1000,($D46+$E46))=$D46,MOD(AL$7-(Setup!$B$6+$F46)+($D46+$E46)*1000,($D46+$E46))=($D46+$E46)-1)),"T","R"))))</f>
      </c>
      <c r="AM46" s="24">
        <f>IF($A46="","",IF(AND(Setup!$B$9="Mark as travel",OR(MOD(AM$7-(Setup!$B$6+$F46)+($D46+$E46)*1000,($D46+$E46))=0,MOD(AM$7-(Setup!$B$6+$F46)+($D46+$E46)*1000,($D46+$E46))=$D46-1)),"T",IF(MOD(AM$7-(Setup!$B$6+$F46)+($D46+$E46)*1000,($D46+$E46))&lt;$D46,IF(MOD(AM$7-(Setup!$B$6+$F46)+($D46+$E46)*1000,($D46+$E46))&lt;Setup!$B$11,"D","N"),IF(AND(Setup!$B$9="Take from R&amp;R",OR(MOD(AM$7-(Setup!$B$6+$F46)+($D46+$E46)*1000,($D46+$E46))=$D46,MOD(AM$7-(Setup!$B$6+$F46)+($D46+$E46)*1000,($D46+$E46))=($D46+$E46)-1)),"T","R"))))</f>
      </c>
      <c r="AN46" s="24">
        <f>IF($A46="","",IF(AND(Setup!$B$9="Mark as travel",OR(MOD(AN$7-(Setup!$B$6+$F46)+($D46+$E46)*1000,($D46+$E46))=0,MOD(AN$7-(Setup!$B$6+$F46)+($D46+$E46)*1000,($D46+$E46))=$D46-1)),"T",IF(MOD(AN$7-(Setup!$B$6+$F46)+($D46+$E46)*1000,($D46+$E46))&lt;$D46,IF(MOD(AN$7-(Setup!$B$6+$F46)+($D46+$E46)*1000,($D46+$E46))&lt;Setup!$B$11,"D","N"),IF(AND(Setup!$B$9="Take from R&amp;R",OR(MOD(AN$7-(Setup!$B$6+$F46)+($D46+$E46)*1000,($D46+$E46))=$D46,MOD(AN$7-(Setup!$B$6+$F46)+($D46+$E46)*1000,($D46+$E46))=($D46+$E46)-1)),"T","R"))))</f>
      </c>
      <c r="AO46" s="24">
        <f>IF($A46="","",IF(AND(Setup!$B$9="Mark as travel",OR(MOD(AO$7-(Setup!$B$6+$F46)+($D46+$E46)*1000,($D46+$E46))=0,MOD(AO$7-(Setup!$B$6+$F46)+($D46+$E46)*1000,($D46+$E46))=$D46-1)),"T",IF(MOD(AO$7-(Setup!$B$6+$F46)+($D46+$E46)*1000,($D46+$E46))&lt;$D46,IF(MOD(AO$7-(Setup!$B$6+$F46)+($D46+$E46)*1000,($D46+$E46))&lt;Setup!$B$11,"D","N"),IF(AND(Setup!$B$9="Take from R&amp;R",OR(MOD(AO$7-(Setup!$B$6+$F46)+($D46+$E46)*1000,($D46+$E46))=$D46,MOD(AO$7-(Setup!$B$6+$F46)+($D46+$E46)*1000,($D46+$E46))=($D46+$E46)-1)),"T","R"))))</f>
      </c>
      <c r="AP46" s="24">
        <f>IF($A46="","",IF(AND(Setup!$B$9="Mark as travel",OR(MOD(AP$7-(Setup!$B$6+$F46)+($D46+$E46)*1000,($D46+$E46))=0,MOD(AP$7-(Setup!$B$6+$F46)+($D46+$E46)*1000,($D46+$E46))=$D46-1)),"T",IF(MOD(AP$7-(Setup!$B$6+$F46)+($D46+$E46)*1000,($D46+$E46))&lt;$D46,IF(MOD(AP$7-(Setup!$B$6+$F46)+($D46+$E46)*1000,($D46+$E46))&lt;Setup!$B$11,"D","N"),IF(AND(Setup!$B$9="Take from R&amp;R",OR(MOD(AP$7-(Setup!$B$6+$F46)+($D46+$E46)*1000,($D46+$E46))=$D46,MOD(AP$7-(Setup!$B$6+$F46)+($D46+$E46)*1000,($D46+$E46))=($D46+$E46)-1)),"T","R"))))</f>
      </c>
      <c r="AQ46" s="24">
        <f>IF($A46="","",IF(AND(Setup!$B$9="Mark as travel",OR(MOD(AQ$7-(Setup!$B$6+$F46)+($D46+$E46)*1000,($D46+$E46))=0,MOD(AQ$7-(Setup!$B$6+$F46)+($D46+$E46)*1000,($D46+$E46))=$D46-1)),"T",IF(MOD(AQ$7-(Setup!$B$6+$F46)+($D46+$E46)*1000,($D46+$E46))&lt;$D46,IF(MOD(AQ$7-(Setup!$B$6+$F46)+($D46+$E46)*1000,($D46+$E46))&lt;Setup!$B$11,"D","N"),IF(AND(Setup!$B$9="Take from R&amp;R",OR(MOD(AQ$7-(Setup!$B$6+$F46)+($D46+$E46)*1000,($D46+$E46))=$D46,MOD(AQ$7-(Setup!$B$6+$F46)+($D46+$E46)*1000,($D46+$E46))=($D46+$E46)-1)),"T","R"))))</f>
      </c>
      <c r="AR46" s="24">
        <f>IF($A46="","",IF(AND(Setup!$B$9="Mark as travel",OR(MOD(AR$7-(Setup!$B$6+$F46)+($D46+$E46)*1000,($D46+$E46))=0,MOD(AR$7-(Setup!$B$6+$F46)+($D46+$E46)*1000,($D46+$E46))=$D46-1)),"T",IF(MOD(AR$7-(Setup!$B$6+$F46)+($D46+$E46)*1000,($D46+$E46))&lt;$D46,IF(MOD(AR$7-(Setup!$B$6+$F46)+($D46+$E46)*1000,($D46+$E46))&lt;Setup!$B$11,"D","N"),IF(AND(Setup!$B$9="Take from R&amp;R",OR(MOD(AR$7-(Setup!$B$6+$F46)+($D46+$E46)*1000,($D46+$E46))=$D46,MOD(AR$7-(Setup!$B$6+$F46)+($D46+$E46)*1000,($D46+$E46))=($D46+$E46)-1)),"T","R"))))</f>
      </c>
      <c r="AS46" s="24">
        <f>IF($A46="","",IF(AND(Setup!$B$9="Mark as travel",OR(MOD(AS$7-(Setup!$B$6+$F46)+($D46+$E46)*1000,($D46+$E46))=0,MOD(AS$7-(Setup!$B$6+$F46)+($D46+$E46)*1000,($D46+$E46))=$D46-1)),"T",IF(MOD(AS$7-(Setup!$B$6+$F46)+($D46+$E46)*1000,($D46+$E46))&lt;$D46,IF(MOD(AS$7-(Setup!$B$6+$F46)+($D46+$E46)*1000,($D46+$E46))&lt;Setup!$B$11,"D","N"),IF(AND(Setup!$B$9="Take from R&amp;R",OR(MOD(AS$7-(Setup!$B$6+$F46)+($D46+$E46)*1000,($D46+$E46))=$D46,MOD(AS$7-(Setup!$B$6+$F46)+($D46+$E46)*1000,($D46+$E46))=($D46+$E46)-1)),"T","R"))))</f>
      </c>
      <c r="AT46" s="24">
        <f>IF($A46="","",IF(AND(Setup!$B$9="Mark as travel",OR(MOD(AT$7-(Setup!$B$6+$F46)+($D46+$E46)*1000,($D46+$E46))=0,MOD(AT$7-(Setup!$B$6+$F46)+($D46+$E46)*1000,($D46+$E46))=$D46-1)),"T",IF(MOD(AT$7-(Setup!$B$6+$F46)+($D46+$E46)*1000,($D46+$E46))&lt;$D46,IF(MOD(AT$7-(Setup!$B$6+$F46)+($D46+$E46)*1000,($D46+$E46))&lt;Setup!$B$11,"D","N"),IF(AND(Setup!$B$9="Take from R&amp;R",OR(MOD(AT$7-(Setup!$B$6+$F46)+($D46+$E46)*1000,($D46+$E46))=$D46,MOD(AT$7-(Setup!$B$6+$F46)+($D46+$E46)*1000,($D46+$E46))=($D46+$E46)-1)),"T","R"))))</f>
      </c>
      <c r="AU46" s="24">
        <f>IF($A46="","",IF(AND(Setup!$B$9="Mark as travel",OR(MOD(AU$7-(Setup!$B$6+$F46)+($D46+$E46)*1000,($D46+$E46))=0,MOD(AU$7-(Setup!$B$6+$F46)+($D46+$E46)*1000,($D46+$E46))=$D46-1)),"T",IF(MOD(AU$7-(Setup!$B$6+$F46)+($D46+$E46)*1000,($D46+$E46))&lt;$D46,IF(MOD(AU$7-(Setup!$B$6+$F46)+($D46+$E46)*1000,($D46+$E46))&lt;Setup!$B$11,"D","N"),IF(AND(Setup!$B$9="Take from R&amp;R",OR(MOD(AU$7-(Setup!$B$6+$F46)+($D46+$E46)*1000,($D46+$E46))=$D46,MOD(AU$7-(Setup!$B$6+$F46)+($D46+$E46)*1000,($D46+$E46))=($D46+$E46)-1)),"T","R"))))</f>
      </c>
      <c r="AV46" s="24">
        <f>IF($A46="","",IF(AND(Setup!$B$9="Mark as travel",OR(MOD(AV$7-(Setup!$B$6+$F46)+($D46+$E46)*1000,($D46+$E46))=0,MOD(AV$7-(Setup!$B$6+$F46)+($D46+$E46)*1000,($D46+$E46))=$D46-1)),"T",IF(MOD(AV$7-(Setup!$B$6+$F46)+($D46+$E46)*1000,($D46+$E46))&lt;$D46,IF(MOD(AV$7-(Setup!$B$6+$F46)+($D46+$E46)*1000,($D46+$E46))&lt;Setup!$B$11,"D","N"),IF(AND(Setup!$B$9="Take from R&amp;R",OR(MOD(AV$7-(Setup!$B$6+$F46)+($D46+$E46)*1000,($D46+$E46))=$D46,MOD(AV$7-(Setup!$B$6+$F46)+($D46+$E46)*1000,($D46+$E46))=($D46+$E46)-1)),"T","R"))))</f>
      </c>
      <c r="AW46" s="24">
        <f>IF($A46="","",IF(AND(Setup!$B$9="Mark as travel",OR(MOD(AW$7-(Setup!$B$6+$F46)+($D46+$E46)*1000,($D46+$E46))=0,MOD(AW$7-(Setup!$B$6+$F46)+($D46+$E46)*1000,($D46+$E46))=$D46-1)),"T",IF(MOD(AW$7-(Setup!$B$6+$F46)+($D46+$E46)*1000,($D46+$E46))&lt;$D46,IF(MOD(AW$7-(Setup!$B$6+$F46)+($D46+$E46)*1000,($D46+$E46))&lt;Setup!$B$11,"D","N"),IF(AND(Setup!$B$9="Take from R&amp;R",OR(MOD(AW$7-(Setup!$B$6+$F46)+($D46+$E46)*1000,($D46+$E46))=$D46,MOD(AW$7-(Setup!$B$6+$F46)+($D46+$E46)*1000,($D46+$E46))=($D46+$E46)-1)),"T","R"))))</f>
      </c>
      <c r="AX46" s="24">
        <f>IF($A46="","",IF(AND(Setup!$B$9="Mark as travel",OR(MOD(AX$7-(Setup!$B$6+$F46)+($D46+$E46)*1000,($D46+$E46))=0,MOD(AX$7-(Setup!$B$6+$F46)+($D46+$E46)*1000,($D46+$E46))=$D46-1)),"T",IF(MOD(AX$7-(Setup!$B$6+$F46)+($D46+$E46)*1000,($D46+$E46))&lt;$D46,IF(MOD(AX$7-(Setup!$B$6+$F46)+($D46+$E46)*1000,($D46+$E46))&lt;Setup!$B$11,"D","N"),IF(AND(Setup!$B$9="Take from R&amp;R",OR(MOD(AX$7-(Setup!$B$6+$F46)+($D46+$E46)*1000,($D46+$E46))=$D46,MOD(AX$7-(Setup!$B$6+$F46)+($D46+$E46)*1000,($D46+$E46))=($D46+$E46)-1)),"T","R"))))</f>
      </c>
      <c r="AY46" s="24">
        <f>IF($A46="","",IF(AND(Setup!$B$9="Mark as travel",OR(MOD(AY$7-(Setup!$B$6+$F46)+($D46+$E46)*1000,($D46+$E46))=0,MOD(AY$7-(Setup!$B$6+$F46)+($D46+$E46)*1000,($D46+$E46))=$D46-1)),"T",IF(MOD(AY$7-(Setup!$B$6+$F46)+($D46+$E46)*1000,($D46+$E46))&lt;$D46,IF(MOD(AY$7-(Setup!$B$6+$F46)+($D46+$E46)*1000,($D46+$E46))&lt;Setup!$B$11,"D","N"),IF(AND(Setup!$B$9="Take from R&amp;R",OR(MOD(AY$7-(Setup!$B$6+$F46)+($D46+$E46)*1000,($D46+$E46))=$D46,MOD(AY$7-(Setup!$B$6+$F46)+($D46+$E46)*1000,($D46+$E46))=($D46+$E46)-1)),"T","R"))))</f>
      </c>
      <c r="AZ46" s="24">
        <f>IF($A46="","",IF(AND(Setup!$B$9="Mark as travel",OR(MOD(AZ$7-(Setup!$B$6+$F46)+($D46+$E46)*1000,($D46+$E46))=0,MOD(AZ$7-(Setup!$B$6+$F46)+($D46+$E46)*1000,($D46+$E46))=$D46-1)),"T",IF(MOD(AZ$7-(Setup!$B$6+$F46)+($D46+$E46)*1000,($D46+$E46))&lt;$D46,IF(MOD(AZ$7-(Setup!$B$6+$F46)+($D46+$E46)*1000,($D46+$E46))&lt;Setup!$B$11,"D","N"),IF(AND(Setup!$B$9="Take from R&amp;R",OR(MOD(AZ$7-(Setup!$B$6+$F46)+($D46+$E46)*1000,($D46+$E46))=$D46,MOD(AZ$7-(Setup!$B$6+$F46)+($D46+$E46)*1000,($D46+$E46))=($D46+$E46)-1)),"T","R"))))</f>
      </c>
      <c r="BA46" s="24">
        <f>IF($A46="","",IF(AND(Setup!$B$9="Mark as travel",OR(MOD(BA$7-(Setup!$B$6+$F46)+($D46+$E46)*1000,($D46+$E46))=0,MOD(BA$7-(Setup!$B$6+$F46)+($D46+$E46)*1000,($D46+$E46))=$D46-1)),"T",IF(MOD(BA$7-(Setup!$B$6+$F46)+($D46+$E46)*1000,($D46+$E46))&lt;$D46,IF(MOD(BA$7-(Setup!$B$6+$F46)+($D46+$E46)*1000,($D46+$E46))&lt;Setup!$B$11,"D","N"),IF(AND(Setup!$B$9="Take from R&amp;R",OR(MOD(BA$7-(Setup!$B$6+$F46)+($D46+$E46)*1000,($D46+$E46))=$D46,MOD(BA$7-(Setup!$B$6+$F46)+($D46+$E46)*1000,($D46+$E46))=($D46+$E46)-1)),"T","R"))))</f>
      </c>
      <c r="BB46" s="24">
        <f>IF($A46="","",IF(AND(Setup!$B$9="Mark as travel",OR(MOD(BB$7-(Setup!$B$6+$F46)+($D46+$E46)*1000,($D46+$E46))=0,MOD(BB$7-(Setup!$B$6+$F46)+($D46+$E46)*1000,($D46+$E46))=$D46-1)),"T",IF(MOD(BB$7-(Setup!$B$6+$F46)+($D46+$E46)*1000,($D46+$E46))&lt;$D46,IF(MOD(BB$7-(Setup!$B$6+$F46)+($D46+$E46)*1000,($D46+$E46))&lt;Setup!$B$11,"D","N"),IF(AND(Setup!$B$9="Take from R&amp;R",OR(MOD(BB$7-(Setup!$B$6+$F46)+($D46+$E46)*1000,($D46+$E46))=$D46,MOD(BB$7-(Setup!$B$6+$F46)+($D46+$E46)*1000,($D46+$E46))=($D46+$E46)-1)),"T","R"))))</f>
      </c>
      <c r="BC46" s="24">
        <f>IF($A46="","",IF(AND(Setup!$B$9="Mark as travel",OR(MOD(BC$7-(Setup!$B$6+$F46)+($D46+$E46)*1000,($D46+$E46))=0,MOD(BC$7-(Setup!$B$6+$F46)+($D46+$E46)*1000,($D46+$E46))=$D46-1)),"T",IF(MOD(BC$7-(Setup!$B$6+$F46)+($D46+$E46)*1000,($D46+$E46))&lt;$D46,IF(MOD(BC$7-(Setup!$B$6+$F46)+($D46+$E46)*1000,($D46+$E46))&lt;Setup!$B$11,"D","N"),IF(AND(Setup!$B$9="Take from R&amp;R",OR(MOD(BC$7-(Setup!$B$6+$F46)+($D46+$E46)*1000,($D46+$E46))=$D46,MOD(BC$7-(Setup!$B$6+$F46)+($D46+$E46)*1000,($D46+$E46))=($D46+$E46)-1)),"T","R"))))</f>
      </c>
      <c r="BD46" s="24">
        <f>IF($A46="","",IF(AND(Setup!$B$9="Mark as travel",OR(MOD(BD$7-(Setup!$B$6+$F46)+($D46+$E46)*1000,($D46+$E46))=0,MOD(BD$7-(Setup!$B$6+$F46)+($D46+$E46)*1000,($D46+$E46))=$D46-1)),"T",IF(MOD(BD$7-(Setup!$B$6+$F46)+($D46+$E46)*1000,($D46+$E46))&lt;$D46,IF(MOD(BD$7-(Setup!$B$6+$F46)+($D46+$E46)*1000,($D46+$E46))&lt;Setup!$B$11,"D","N"),IF(AND(Setup!$B$9="Take from R&amp;R",OR(MOD(BD$7-(Setup!$B$6+$F46)+($D46+$E46)*1000,($D46+$E46))=$D46,MOD(BD$7-(Setup!$B$6+$F46)+($D46+$E46)*1000,($D46+$E46))=($D46+$E46)-1)),"T","R"))))</f>
      </c>
      <c r="BE46" s="24">
        <f>IF($A46="","",IF(AND(Setup!$B$9="Mark as travel",OR(MOD(BE$7-(Setup!$B$6+$F46)+($D46+$E46)*1000,($D46+$E46))=0,MOD(BE$7-(Setup!$B$6+$F46)+($D46+$E46)*1000,($D46+$E46))=$D46-1)),"T",IF(MOD(BE$7-(Setup!$B$6+$F46)+($D46+$E46)*1000,($D46+$E46))&lt;$D46,IF(MOD(BE$7-(Setup!$B$6+$F46)+($D46+$E46)*1000,($D46+$E46))&lt;Setup!$B$11,"D","N"),IF(AND(Setup!$B$9="Take from R&amp;R",OR(MOD(BE$7-(Setup!$B$6+$F46)+($D46+$E46)*1000,($D46+$E46))=$D46,MOD(BE$7-(Setup!$B$6+$F46)+($D46+$E46)*1000,($D46+$E46))=($D46+$E46)-1)),"T","R"))))</f>
      </c>
      <c r="BF46" s="24">
        <f>IF($A46="","",IF(AND(Setup!$B$9="Mark as travel",OR(MOD(BF$7-(Setup!$B$6+$F46)+($D46+$E46)*1000,($D46+$E46))=0,MOD(BF$7-(Setup!$B$6+$F46)+($D46+$E46)*1000,($D46+$E46))=$D46-1)),"T",IF(MOD(BF$7-(Setup!$B$6+$F46)+($D46+$E46)*1000,($D46+$E46))&lt;$D46,IF(MOD(BF$7-(Setup!$B$6+$F46)+($D46+$E46)*1000,($D46+$E46))&lt;Setup!$B$11,"D","N"),IF(AND(Setup!$B$9="Take from R&amp;R",OR(MOD(BF$7-(Setup!$B$6+$F46)+($D46+$E46)*1000,($D46+$E46))=$D46,MOD(BF$7-(Setup!$B$6+$F46)+($D46+$E46)*1000,($D46+$E46))=($D46+$E46)-1)),"T","R"))))</f>
      </c>
      <c r="BG46" s="24">
        <f>IF($A46="","",IF(AND(Setup!$B$9="Mark as travel",OR(MOD(BG$7-(Setup!$B$6+$F46)+($D46+$E46)*1000,($D46+$E46))=0,MOD(BG$7-(Setup!$B$6+$F46)+($D46+$E46)*1000,($D46+$E46))=$D46-1)),"T",IF(MOD(BG$7-(Setup!$B$6+$F46)+($D46+$E46)*1000,($D46+$E46))&lt;$D46,IF(MOD(BG$7-(Setup!$B$6+$F46)+($D46+$E46)*1000,($D46+$E46))&lt;Setup!$B$11,"D","N"),IF(AND(Setup!$B$9="Take from R&amp;R",OR(MOD(BG$7-(Setup!$B$6+$F46)+($D46+$E46)*1000,($D46+$E46))=$D46,MOD(BG$7-(Setup!$B$6+$F46)+($D46+$E46)*1000,($D46+$E46))=($D46+$E46)-1)),"T","R"))))</f>
      </c>
      <c r="BH46" s="24">
        <f>IF($A46="","",IF(AND(Setup!$B$9="Mark as travel",OR(MOD(BH$7-(Setup!$B$6+$F46)+($D46+$E46)*1000,($D46+$E46))=0,MOD(BH$7-(Setup!$B$6+$F46)+($D46+$E46)*1000,($D46+$E46))=$D46-1)),"T",IF(MOD(BH$7-(Setup!$B$6+$F46)+($D46+$E46)*1000,($D46+$E46))&lt;$D46,IF(MOD(BH$7-(Setup!$B$6+$F46)+($D46+$E46)*1000,($D46+$E46))&lt;Setup!$B$11,"D","N"),IF(AND(Setup!$B$9="Take from R&amp;R",OR(MOD(BH$7-(Setup!$B$6+$F46)+($D46+$E46)*1000,($D46+$E46))=$D46,MOD(BH$7-(Setup!$B$6+$F46)+($D46+$E46)*1000,($D46+$E46))=($D46+$E46)-1)),"T","R"))))</f>
      </c>
      <c r="BI46" s="24">
        <f>IF($A46="","",IF(AND(Setup!$B$9="Mark as travel",OR(MOD(BI$7-(Setup!$B$6+$F46)+($D46+$E46)*1000,($D46+$E46))=0,MOD(BI$7-(Setup!$B$6+$F46)+($D46+$E46)*1000,($D46+$E46))=$D46-1)),"T",IF(MOD(BI$7-(Setup!$B$6+$F46)+($D46+$E46)*1000,($D46+$E46))&lt;$D46,IF(MOD(BI$7-(Setup!$B$6+$F46)+($D46+$E46)*1000,($D46+$E46))&lt;Setup!$B$11,"D","N"),IF(AND(Setup!$B$9="Take from R&amp;R",OR(MOD(BI$7-(Setup!$B$6+$F46)+($D46+$E46)*1000,($D46+$E46))=$D46,MOD(BI$7-(Setup!$B$6+$F46)+($D46+$E46)*1000,($D46+$E46))=($D46+$E46)-1)),"T","R"))))</f>
      </c>
      <c r="BJ46" s="24">
        <f>IF($A46="","",IF(AND(Setup!$B$9="Mark as travel",OR(MOD(BJ$7-(Setup!$B$6+$F46)+($D46+$E46)*1000,($D46+$E46))=0,MOD(BJ$7-(Setup!$B$6+$F46)+($D46+$E46)*1000,($D46+$E46))=$D46-1)),"T",IF(MOD(BJ$7-(Setup!$B$6+$F46)+($D46+$E46)*1000,($D46+$E46))&lt;$D46,IF(MOD(BJ$7-(Setup!$B$6+$F46)+($D46+$E46)*1000,($D46+$E46))&lt;Setup!$B$11,"D","N"),IF(AND(Setup!$B$9="Take from R&amp;R",OR(MOD(BJ$7-(Setup!$B$6+$F46)+($D46+$E46)*1000,($D46+$E46))=$D46,MOD(BJ$7-(Setup!$B$6+$F46)+($D46+$E46)*1000,($D46+$E46))=($D46+$E46)-1)),"T","R"))))</f>
      </c>
    </row>
    <row r="47" spans="1:62" x14ac:dyDescent="0.25">
      <c r="A47" s="31"/>
      <c r="B47" s="31"/>
      <c r="C47" s="31"/>
      <c r="D47" s="16">
        <f>IF($A47="","",IF(OR($C47="",$C47="Same as Setup"),Setup!$B$15,INDEX(Setup!$B$21:$B$29,MATCH($C47,Setup!$A$21:$A$29,0))))</f>
      </c>
      <c r="E47" s="16">
        <f>IF($A47="","",IF(OR($C47="",$C47="Same as Setup"),Setup!$B$16,INDEX(Setup!$C$21:$C$29,MATCH($C47,Setup!$A$21:$A$29,0))))</f>
      </c>
      <c r="F47" s="5"/>
      <c r="G47" s="24">
        <f>IF($A47="","",IF(AND(Setup!$B$9="Mark as travel",OR(MOD(G$7-(Setup!$B$6+$F47)+($D47+$E47)*1000,($D47+$E47))=0,MOD(G$7-(Setup!$B$6+$F47)+($D47+$E47)*1000,($D47+$E47))=$D47-1)),"T",IF(MOD(G$7-(Setup!$B$6+$F47)+($D47+$E47)*1000,($D47+$E47))&lt;$D47,IF(MOD(G$7-(Setup!$B$6+$F47)+($D47+$E47)*1000,($D47+$E47))&lt;Setup!$B$11,"D","N"),IF(AND(Setup!$B$9="Take from R&amp;R",OR(MOD(G$7-(Setup!$B$6+$F47)+($D47+$E47)*1000,($D47+$E47))=$D47,MOD(G$7-(Setup!$B$6+$F47)+($D47+$E47)*1000,($D47+$E47))=($D47+$E47)-1)),"T","R"))))</f>
      </c>
      <c r="H47" s="24">
        <f>IF($A47="","",IF(AND(Setup!$B$9="Mark as travel",OR(MOD(H$7-(Setup!$B$6+$F47)+($D47+$E47)*1000,($D47+$E47))=0,MOD(H$7-(Setup!$B$6+$F47)+($D47+$E47)*1000,($D47+$E47))=$D47-1)),"T",IF(MOD(H$7-(Setup!$B$6+$F47)+($D47+$E47)*1000,($D47+$E47))&lt;$D47,IF(MOD(H$7-(Setup!$B$6+$F47)+($D47+$E47)*1000,($D47+$E47))&lt;Setup!$B$11,"D","N"),IF(AND(Setup!$B$9="Take from R&amp;R",OR(MOD(H$7-(Setup!$B$6+$F47)+($D47+$E47)*1000,($D47+$E47))=$D47,MOD(H$7-(Setup!$B$6+$F47)+($D47+$E47)*1000,($D47+$E47))=($D47+$E47)-1)),"T","R"))))</f>
      </c>
      <c r="I47" s="24">
        <f>IF($A47="","",IF(AND(Setup!$B$9="Mark as travel",OR(MOD(I$7-(Setup!$B$6+$F47)+($D47+$E47)*1000,($D47+$E47))=0,MOD(I$7-(Setup!$B$6+$F47)+($D47+$E47)*1000,($D47+$E47))=$D47-1)),"T",IF(MOD(I$7-(Setup!$B$6+$F47)+($D47+$E47)*1000,($D47+$E47))&lt;$D47,IF(MOD(I$7-(Setup!$B$6+$F47)+($D47+$E47)*1000,($D47+$E47))&lt;Setup!$B$11,"D","N"),IF(AND(Setup!$B$9="Take from R&amp;R",OR(MOD(I$7-(Setup!$B$6+$F47)+($D47+$E47)*1000,($D47+$E47))=$D47,MOD(I$7-(Setup!$B$6+$F47)+($D47+$E47)*1000,($D47+$E47))=($D47+$E47)-1)),"T","R"))))</f>
      </c>
      <c r="J47" s="24">
        <f>IF($A47="","",IF(AND(Setup!$B$9="Mark as travel",OR(MOD(J$7-(Setup!$B$6+$F47)+($D47+$E47)*1000,($D47+$E47))=0,MOD(J$7-(Setup!$B$6+$F47)+($D47+$E47)*1000,($D47+$E47))=$D47-1)),"T",IF(MOD(J$7-(Setup!$B$6+$F47)+($D47+$E47)*1000,($D47+$E47))&lt;$D47,IF(MOD(J$7-(Setup!$B$6+$F47)+($D47+$E47)*1000,($D47+$E47))&lt;Setup!$B$11,"D","N"),IF(AND(Setup!$B$9="Take from R&amp;R",OR(MOD(J$7-(Setup!$B$6+$F47)+($D47+$E47)*1000,($D47+$E47))=$D47,MOD(J$7-(Setup!$B$6+$F47)+($D47+$E47)*1000,($D47+$E47))=($D47+$E47)-1)),"T","R"))))</f>
      </c>
      <c r="K47" s="24">
        <f>IF($A47="","",IF(AND(Setup!$B$9="Mark as travel",OR(MOD(K$7-(Setup!$B$6+$F47)+($D47+$E47)*1000,($D47+$E47))=0,MOD(K$7-(Setup!$B$6+$F47)+($D47+$E47)*1000,($D47+$E47))=$D47-1)),"T",IF(MOD(K$7-(Setup!$B$6+$F47)+($D47+$E47)*1000,($D47+$E47))&lt;$D47,IF(MOD(K$7-(Setup!$B$6+$F47)+($D47+$E47)*1000,($D47+$E47))&lt;Setup!$B$11,"D","N"),IF(AND(Setup!$B$9="Take from R&amp;R",OR(MOD(K$7-(Setup!$B$6+$F47)+($D47+$E47)*1000,($D47+$E47))=$D47,MOD(K$7-(Setup!$B$6+$F47)+($D47+$E47)*1000,($D47+$E47))=($D47+$E47)-1)),"T","R"))))</f>
      </c>
      <c r="L47" s="24">
        <f>IF($A47="","",IF(AND(Setup!$B$9="Mark as travel",OR(MOD(L$7-(Setup!$B$6+$F47)+($D47+$E47)*1000,($D47+$E47))=0,MOD(L$7-(Setup!$B$6+$F47)+($D47+$E47)*1000,($D47+$E47))=$D47-1)),"T",IF(MOD(L$7-(Setup!$B$6+$F47)+($D47+$E47)*1000,($D47+$E47))&lt;$D47,IF(MOD(L$7-(Setup!$B$6+$F47)+($D47+$E47)*1000,($D47+$E47))&lt;Setup!$B$11,"D","N"),IF(AND(Setup!$B$9="Take from R&amp;R",OR(MOD(L$7-(Setup!$B$6+$F47)+($D47+$E47)*1000,($D47+$E47))=$D47,MOD(L$7-(Setup!$B$6+$F47)+($D47+$E47)*1000,($D47+$E47))=($D47+$E47)-1)),"T","R"))))</f>
      </c>
      <c r="M47" s="24">
        <f>IF($A47="","",IF(AND(Setup!$B$9="Mark as travel",OR(MOD(M$7-(Setup!$B$6+$F47)+($D47+$E47)*1000,($D47+$E47))=0,MOD(M$7-(Setup!$B$6+$F47)+($D47+$E47)*1000,($D47+$E47))=$D47-1)),"T",IF(MOD(M$7-(Setup!$B$6+$F47)+($D47+$E47)*1000,($D47+$E47))&lt;$D47,IF(MOD(M$7-(Setup!$B$6+$F47)+($D47+$E47)*1000,($D47+$E47))&lt;Setup!$B$11,"D","N"),IF(AND(Setup!$B$9="Take from R&amp;R",OR(MOD(M$7-(Setup!$B$6+$F47)+($D47+$E47)*1000,($D47+$E47))=$D47,MOD(M$7-(Setup!$B$6+$F47)+($D47+$E47)*1000,($D47+$E47))=($D47+$E47)-1)),"T","R"))))</f>
      </c>
      <c r="N47" s="24">
        <f>IF($A47="","",IF(AND(Setup!$B$9="Mark as travel",OR(MOD(N$7-(Setup!$B$6+$F47)+($D47+$E47)*1000,($D47+$E47))=0,MOD(N$7-(Setup!$B$6+$F47)+($D47+$E47)*1000,($D47+$E47))=$D47-1)),"T",IF(MOD(N$7-(Setup!$B$6+$F47)+($D47+$E47)*1000,($D47+$E47))&lt;$D47,IF(MOD(N$7-(Setup!$B$6+$F47)+($D47+$E47)*1000,($D47+$E47))&lt;Setup!$B$11,"D","N"),IF(AND(Setup!$B$9="Take from R&amp;R",OR(MOD(N$7-(Setup!$B$6+$F47)+($D47+$E47)*1000,($D47+$E47))=$D47,MOD(N$7-(Setup!$B$6+$F47)+($D47+$E47)*1000,($D47+$E47))=($D47+$E47)-1)),"T","R"))))</f>
      </c>
      <c r="O47" s="24">
        <f>IF($A47="","",IF(AND(Setup!$B$9="Mark as travel",OR(MOD(O$7-(Setup!$B$6+$F47)+($D47+$E47)*1000,($D47+$E47))=0,MOD(O$7-(Setup!$B$6+$F47)+($D47+$E47)*1000,($D47+$E47))=$D47-1)),"T",IF(MOD(O$7-(Setup!$B$6+$F47)+($D47+$E47)*1000,($D47+$E47))&lt;$D47,IF(MOD(O$7-(Setup!$B$6+$F47)+($D47+$E47)*1000,($D47+$E47))&lt;Setup!$B$11,"D","N"),IF(AND(Setup!$B$9="Take from R&amp;R",OR(MOD(O$7-(Setup!$B$6+$F47)+($D47+$E47)*1000,($D47+$E47))=$D47,MOD(O$7-(Setup!$B$6+$F47)+($D47+$E47)*1000,($D47+$E47))=($D47+$E47)-1)),"T","R"))))</f>
      </c>
      <c r="P47" s="24">
        <f>IF($A47="","",IF(AND(Setup!$B$9="Mark as travel",OR(MOD(P$7-(Setup!$B$6+$F47)+($D47+$E47)*1000,($D47+$E47))=0,MOD(P$7-(Setup!$B$6+$F47)+($D47+$E47)*1000,($D47+$E47))=$D47-1)),"T",IF(MOD(P$7-(Setup!$B$6+$F47)+($D47+$E47)*1000,($D47+$E47))&lt;$D47,IF(MOD(P$7-(Setup!$B$6+$F47)+($D47+$E47)*1000,($D47+$E47))&lt;Setup!$B$11,"D","N"),IF(AND(Setup!$B$9="Take from R&amp;R",OR(MOD(P$7-(Setup!$B$6+$F47)+($D47+$E47)*1000,($D47+$E47))=$D47,MOD(P$7-(Setup!$B$6+$F47)+($D47+$E47)*1000,($D47+$E47))=($D47+$E47)-1)),"T","R"))))</f>
      </c>
      <c r="Q47" s="24">
        <f>IF($A47="","",IF(AND(Setup!$B$9="Mark as travel",OR(MOD(Q$7-(Setup!$B$6+$F47)+($D47+$E47)*1000,($D47+$E47))=0,MOD(Q$7-(Setup!$B$6+$F47)+($D47+$E47)*1000,($D47+$E47))=$D47-1)),"T",IF(MOD(Q$7-(Setup!$B$6+$F47)+($D47+$E47)*1000,($D47+$E47))&lt;$D47,IF(MOD(Q$7-(Setup!$B$6+$F47)+($D47+$E47)*1000,($D47+$E47))&lt;Setup!$B$11,"D","N"),IF(AND(Setup!$B$9="Take from R&amp;R",OR(MOD(Q$7-(Setup!$B$6+$F47)+($D47+$E47)*1000,($D47+$E47))=$D47,MOD(Q$7-(Setup!$B$6+$F47)+($D47+$E47)*1000,($D47+$E47))=($D47+$E47)-1)),"T","R"))))</f>
      </c>
      <c r="R47" s="24">
        <f>IF($A47="","",IF(AND(Setup!$B$9="Mark as travel",OR(MOD(R$7-(Setup!$B$6+$F47)+($D47+$E47)*1000,($D47+$E47))=0,MOD(R$7-(Setup!$B$6+$F47)+($D47+$E47)*1000,($D47+$E47))=$D47-1)),"T",IF(MOD(R$7-(Setup!$B$6+$F47)+($D47+$E47)*1000,($D47+$E47))&lt;$D47,IF(MOD(R$7-(Setup!$B$6+$F47)+($D47+$E47)*1000,($D47+$E47))&lt;Setup!$B$11,"D","N"),IF(AND(Setup!$B$9="Take from R&amp;R",OR(MOD(R$7-(Setup!$B$6+$F47)+($D47+$E47)*1000,($D47+$E47))=$D47,MOD(R$7-(Setup!$B$6+$F47)+($D47+$E47)*1000,($D47+$E47))=($D47+$E47)-1)),"T","R"))))</f>
      </c>
      <c r="S47" s="24">
        <f>IF($A47="","",IF(AND(Setup!$B$9="Mark as travel",OR(MOD(S$7-(Setup!$B$6+$F47)+($D47+$E47)*1000,($D47+$E47))=0,MOD(S$7-(Setup!$B$6+$F47)+($D47+$E47)*1000,($D47+$E47))=$D47-1)),"T",IF(MOD(S$7-(Setup!$B$6+$F47)+($D47+$E47)*1000,($D47+$E47))&lt;$D47,IF(MOD(S$7-(Setup!$B$6+$F47)+($D47+$E47)*1000,($D47+$E47))&lt;Setup!$B$11,"D","N"),IF(AND(Setup!$B$9="Take from R&amp;R",OR(MOD(S$7-(Setup!$B$6+$F47)+($D47+$E47)*1000,($D47+$E47))=$D47,MOD(S$7-(Setup!$B$6+$F47)+($D47+$E47)*1000,($D47+$E47))=($D47+$E47)-1)),"T","R"))))</f>
      </c>
      <c r="T47" s="24">
        <f>IF($A47="","",IF(AND(Setup!$B$9="Mark as travel",OR(MOD(T$7-(Setup!$B$6+$F47)+($D47+$E47)*1000,($D47+$E47))=0,MOD(T$7-(Setup!$B$6+$F47)+($D47+$E47)*1000,($D47+$E47))=$D47-1)),"T",IF(MOD(T$7-(Setup!$B$6+$F47)+($D47+$E47)*1000,($D47+$E47))&lt;$D47,IF(MOD(T$7-(Setup!$B$6+$F47)+($D47+$E47)*1000,($D47+$E47))&lt;Setup!$B$11,"D","N"),IF(AND(Setup!$B$9="Take from R&amp;R",OR(MOD(T$7-(Setup!$B$6+$F47)+($D47+$E47)*1000,($D47+$E47))=$D47,MOD(T$7-(Setup!$B$6+$F47)+($D47+$E47)*1000,($D47+$E47))=($D47+$E47)-1)),"T","R"))))</f>
      </c>
      <c r="U47" s="24">
        <f>IF($A47="","",IF(AND(Setup!$B$9="Mark as travel",OR(MOD(U$7-(Setup!$B$6+$F47)+($D47+$E47)*1000,($D47+$E47))=0,MOD(U$7-(Setup!$B$6+$F47)+($D47+$E47)*1000,($D47+$E47))=$D47-1)),"T",IF(MOD(U$7-(Setup!$B$6+$F47)+($D47+$E47)*1000,($D47+$E47))&lt;$D47,IF(MOD(U$7-(Setup!$B$6+$F47)+($D47+$E47)*1000,($D47+$E47))&lt;Setup!$B$11,"D","N"),IF(AND(Setup!$B$9="Take from R&amp;R",OR(MOD(U$7-(Setup!$B$6+$F47)+($D47+$E47)*1000,($D47+$E47))=$D47,MOD(U$7-(Setup!$B$6+$F47)+($D47+$E47)*1000,($D47+$E47))=($D47+$E47)-1)),"T","R"))))</f>
      </c>
      <c r="V47" s="24">
        <f>IF($A47="","",IF(AND(Setup!$B$9="Mark as travel",OR(MOD(V$7-(Setup!$B$6+$F47)+($D47+$E47)*1000,($D47+$E47))=0,MOD(V$7-(Setup!$B$6+$F47)+($D47+$E47)*1000,($D47+$E47))=$D47-1)),"T",IF(MOD(V$7-(Setup!$B$6+$F47)+($D47+$E47)*1000,($D47+$E47))&lt;$D47,IF(MOD(V$7-(Setup!$B$6+$F47)+($D47+$E47)*1000,($D47+$E47))&lt;Setup!$B$11,"D","N"),IF(AND(Setup!$B$9="Take from R&amp;R",OR(MOD(V$7-(Setup!$B$6+$F47)+($D47+$E47)*1000,($D47+$E47))=$D47,MOD(V$7-(Setup!$B$6+$F47)+($D47+$E47)*1000,($D47+$E47))=($D47+$E47)-1)),"T","R"))))</f>
      </c>
      <c r="W47" s="24">
        <f>IF($A47="","",IF(AND(Setup!$B$9="Mark as travel",OR(MOD(W$7-(Setup!$B$6+$F47)+($D47+$E47)*1000,($D47+$E47))=0,MOD(W$7-(Setup!$B$6+$F47)+($D47+$E47)*1000,($D47+$E47))=$D47-1)),"T",IF(MOD(W$7-(Setup!$B$6+$F47)+($D47+$E47)*1000,($D47+$E47))&lt;$D47,IF(MOD(W$7-(Setup!$B$6+$F47)+($D47+$E47)*1000,($D47+$E47))&lt;Setup!$B$11,"D","N"),IF(AND(Setup!$B$9="Take from R&amp;R",OR(MOD(W$7-(Setup!$B$6+$F47)+($D47+$E47)*1000,($D47+$E47))=$D47,MOD(W$7-(Setup!$B$6+$F47)+($D47+$E47)*1000,($D47+$E47))=($D47+$E47)-1)),"T","R"))))</f>
      </c>
      <c r="X47" s="24">
        <f>IF($A47="","",IF(AND(Setup!$B$9="Mark as travel",OR(MOD(X$7-(Setup!$B$6+$F47)+($D47+$E47)*1000,($D47+$E47))=0,MOD(X$7-(Setup!$B$6+$F47)+($D47+$E47)*1000,($D47+$E47))=$D47-1)),"T",IF(MOD(X$7-(Setup!$B$6+$F47)+($D47+$E47)*1000,($D47+$E47))&lt;$D47,IF(MOD(X$7-(Setup!$B$6+$F47)+($D47+$E47)*1000,($D47+$E47))&lt;Setup!$B$11,"D","N"),IF(AND(Setup!$B$9="Take from R&amp;R",OR(MOD(X$7-(Setup!$B$6+$F47)+($D47+$E47)*1000,($D47+$E47))=$D47,MOD(X$7-(Setup!$B$6+$F47)+($D47+$E47)*1000,($D47+$E47))=($D47+$E47)-1)),"T","R"))))</f>
      </c>
      <c r="Y47" s="24">
        <f>IF($A47="","",IF(AND(Setup!$B$9="Mark as travel",OR(MOD(Y$7-(Setup!$B$6+$F47)+($D47+$E47)*1000,($D47+$E47))=0,MOD(Y$7-(Setup!$B$6+$F47)+($D47+$E47)*1000,($D47+$E47))=$D47-1)),"T",IF(MOD(Y$7-(Setup!$B$6+$F47)+($D47+$E47)*1000,($D47+$E47))&lt;$D47,IF(MOD(Y$7-(Setup!$B$6+$F47)+($D47+$E47)*1000,($D47+$E47))&lt;Setup!$B$11,"D","N"),IF(AND(Setup!$B$9="Take from R&amp;R",OR(MOD(Y$7-(Setup!$B$6+$F47)+($D47+$E47)*1000,($D47+$E47))=$D47,MOD(Y$7-(Setup!$B$6+$F47)+($D47+$E47)*1000,($D47+$E47))=($D47+$E47)-1)),"T","R"))))</f>
      </c>
      <c r="Z47" s="24">
        <f>IF($A47="","",IF(AND(Setup!$B$9="Mark as travel",OR(MOD(Z$7-(Setup!$B$6+$F47)+($D47+$E47)*1000,($D47+$E47))=0,MOD(Z$7-(Setup!$B$6+$F47)+($D47+$E47)*1000,($D47+$E47))=$D47-1)),"T",IF(MOD(Z$7-(Setup!$B$6+$F47)+($D47+$E47)*1000,($D47+$E47))&lt;$D47,IF(MOD(Z$7-(Setup!$B$6+$F47)+($D47+$E47)*1000,($D47+$E47))&lt;Setup!$B$11,"D","N"),IF(AND(Setup!$B$9="Take from R&amp;R",OR(MOD(Z$7-(Setup!$B$6+$F47)+($D47+$E47)*1000,($D47+$E47))=$D47,MOD(Z$7-(Setup!$B$6+$F47)+($D47+$E47)*1000,($D47+$E47))=($D47+$E47)-1)),"T","R"))))</f>
      </c>
      <c r="AA47" s="24">
        <f>IF($A47="","",IF(AND(Setup!$B$9="Mark as travel",OR(MOD(AA$7-(Setup!$B$6+$F47)+($D47+$E47)*1000,($D47+$E47))=0,MOD(AA$7-(Setup!$B$6+$F47)+($D47+$E47)*1000,($D47+$E47))=$D47-1)),"T",IF(MOD(AA$7-(Setup!$B$6+$F47)+($D47+$E47)*1000,($D47+$E47))&lt;$D47,IF(MOD(AA$7-(Setup!$B$6+$F47)+($D47+$E47)*1000,($D47+$E47))&lt;Setup!$B$11,"D","N"),IF(AND(Setup!$B$9="Take from R&amp;R",OR(MOD(AA$7-(Setup!$B$6+$F47)+($D47+$E47)*1000,($D47+$E47))=$D47,MOD(AA$7-(Setup!$B$6+$F47)+($D47+$E47)*1000,($D47+$E47))=($D47+$E47)-1)),"T","R"))))</f>
      </c>
      <c r="AB47" s="24">
        <f>IF($A47="","",IF(AND(Setup!$B$9="Mark as travel",OR(MOD(AB$7-(Setup!$B$6+$F47)+($D47+$E47)*1000,($D47+$E47))=0,MOD(AB$7-(Setup!$B$6+$F47)+($D47+$E47)*1000,($D47+$E47))=$D47-1)),"T",IF(MOD(AB$7-(Setup!$B$6+$F47)+($D47+$E47)*1000,($D47+$E47))&lt;$D47,IF(MOD(AB$7-(Setup!$B$6+$F47)+($D47+$E47)*1000,($D47+$E47))&lt;Setup!$B$11,"D","N"),IF(AND(Setup!$B$9="Take from R&amp;R",OR(MOD(AB$7-(Setup!$B$6+$F47)+($D47+$E47)*1000,($D47+$E47))=$D47,MOD(AB$7-(Setup!$B$6+$F47)+($D47+$E47)*1000,($D47+$E47))=($D47+$E47)-1)),"T","R"))))</f>
      </c>
      <c r="AC47" s="24">
        <f>IF($A47="","",IF(AND(Setup!$B$9="Mark as travel",OR(MOD(AC$7-(Setup!$B$6+$F47)+($D47+$E47)*1000,($D47+$E47))=0,MOD(AC$7-(Setup!$B$6+$F47)+($D47+$E47)*1000,($D47+$E47))=$D47-1)),"T",IF(MOD(AC$7-(Setup!$B$6+$F47)+($D47+$E47)*1000,($D47+$E47))&lt;$D47,IF(MOD(AC$7-(Setup!$B$6+$F47)+($D47+$E47)*1000,($D47+$E47))&lt;Setup!$B$11,"D","N"),IF(AND(Setup!$B$9="Take from R&amp;R",OR(MOD(AC$7-(Setup!$B$6+$F47)+($D47+$E47)*1000,($D47+$E47))=$D47,MOD(AC$7-(Setup!$B$6+$F47)+($D47+$E47)*1000,($D47+$E47))=($D47+$E47)-1)),"T","R"))))</f>
      </c>
      <c r="AD47" s="24">
        <f>IF($A47="","",IF(AND(Setup!$B$9="Mark as travel",OR(MOD(AD$7-(Setup!$B$6+$F47)+($D47+$E47)*1000,($D47+$E47))=0,MOD(AD$7-(Setup!$B$6+$F47)+($D47+$E47)*1000,($D47+$E47))=$D47-1)),"T",IF(MOD(AD$7-(Setup!$B$6+$F47)+($D47+$E47)*1000,($D47+$E47))&lt;$D47,IF(MOD(AD$7-(Setup!$B$6+$F47)+($D47+$E47)*1000,($D47+$E47))&lt;Setup!$B$11,"D","N"),IF(AND(Setup!$B$9="Take from R&amp;R",OR(MOD(AD$7-(Setup!$B$6+$F47)+($D47+$E47)*1000,($D47+$E47))=$D47,MOD(AD$7-(Setup!$B$6+$F47)+($D47+$E47)*1000,($D47+$E47))=($D47+$E47)-1)),"T","R"))))</f>
      </c>
      <c r="AE47" s="24">
        <f>IF($A47="","",IF(AND(Setup!$B$9="Mark as travel",OR(MOD(AE$7-(Setup!$B$6+$F47)+($D47+$E47)*1000,($D47+$E47))=0,MOD(AE$7-(Setup!$B$6+$F47)+($D47+$E47)*1000,($D47+$E47))=$D47-1)),"T",IF(MOD(AE$7-(Setup!$B$6+$F47)+($D47+$E47)*1000,($D47+$E47))&lt;$D47,IF(MOD(AE$7-(Setup!$B$6+$F47)+($D47+$E47)*1000,($D47+$E47))&lt;Setup!$B$11,"D","N"),IF(AND(Setup!$B$9="Take from R&amp;R",OR(MOD(AE$7-(Setup!$B$6+$F47)+($D47+$E47)*1000,($D47+$E47))=$D47,MOD(AE$7-(Setup!$B$6+$F47)+($D47+$E47)*1000,($D47+$E47))=($D47+$E47)-1)),"T","R"))))</f>
      </c>
      <c r="AF47" s="24">
        <f>IF($A47="","",IF(AND(Setup!$B$9="Mark as travel",OR(MOD(AF$7-(Setup!$B$6+$F47)+($D47+$E47)*1000,($D47+$E47))=0,MOD(AF$7-(Setup!$B$6+$F47)+($D47+$E47)*1000,($D47+$E47))=$D47-1)),"T",IF(MOD(AF$7-(Setup!$B$6+$F47)+($D47+$E47)*1000,($D47+$E47))&lt;$D47,IF(MOD(AF$7-(Setup!$B$6+$F47)+($D47+$E47)*1000,($D47+$E47))&lt;Setup!$B$11,"D","N"),IF(AND(Setup!$B$9="Take from R&amp;R",OR(MOD(AF$7-(Setup!$B$6+$F47)+($D47+$E47)*1000,($D47+$E47))=$D47,MOD(AF$7-(Setup!$B$6+$F47)+($D47+$E47)*1000,($D47+$E47))=($D47+$E47)-1)),"T","R"))))</f>
      </c>
      <c r="AG47" s="24">
        <f>IF($A47="","",IF(AND(Setup!$B$9="Mark as travel",OR(MOD(AG$7-(Setup!$B$6+$F47)+($D47+$E47)*1000,($D47+$E47))=0,MOD(AG$7-(Setup!$B$6+$F47)+($D47+$E47)*1000,($D47+$E47))=$D47-1)),"T",IF(MOD(AG$7-(Setup!$B$6+$F47)+($D47+$E47)*1000,($D47+$E47))&lt;$D47,IF(MOD(AG$7-(Setup!$B$6+$F47)+($D47+$E47)*1000,($D47+$E47))&lt;Setup!$B$11,"D","N"),IF(AND(Setup!$B$9="Take from R&amp;R",OR(MOD(AG$7-(Setup!$B$6+$F47)+($D47+$E47)*1000,($D47+$E47))=$D47,MOD(AG$7-(Setup!$B$6+$F47)+($D47+$E47)*1000,($D47+$E47))=($D47+$E47)-1)),"T","R"))))</f>
      </c>
      <c r="AH47" s="24">
        <f>IF($A47="","",IF(AND(Setup!$B$9="Mark as travel",OR(MOD(AH$7-(Setup!$B$6+$F47)+($D47+$E47)*1000,($D47+$E47))=0,MOD(AH$7-(Setup!$B$6+$F47)+($D47+$E47)*1000,($D47+$E47))=$D47-1)),"T",IF(MOD(AH$7-(Setup!$B$6+$F47)+($D47+$E47)*1000,($D47+$E47))&lt;$D47,IF(MOD(AH$7-(Setup!$B$6+$F47)+($D47+$E47)*1000,($D47+$E47))&lt;Setup!$B$11,"D","N"),IF(AND(Setup!$B$9="Take from R&amp;R",OR(MOD(AH$7-(Setup!$B$6+$F47)+($D47+$E47)*1000,($D47+$E47))=$D47,MOD(AH$7-(Setup!$B$6+$F47)+($D47+$E47)*1000,($D47+$E47))=($D47+$E47)-1)),"T","R"))))</f>
      </c>
      <c r="AI47" s="24">
        <f>IF($A47="","",IF(AND(Setup!$B$9="Mark as travel",OR(MOD(AI$7-(Setup!$B$6+$F47)+($D47+$E47)*1000,($D47+$E47))=0,MOD(AI$7-(Setup!$B$6+$F47)+($D47+$E47)*1000,($D47+$E47))=$D47-1)),"T",IF(MOD(AI$7-(Setup!$B$6+$F47)+($D47+$E47)*1000,($D47+$E47))&lt;$D47,IF(MOD(AI$7-(Setup!$B$6+$F47)+($D47+$E47)*1000,($D47+$E47))&lt;Setup!$B$11,"D","N"),IF(AND(Setup!$B$9="Take from R&amp;R",OR(MOD(AI$7-(Setup!$B$6+$F47)+($D47+$E47)*1000,($D47+$E47))=$D47,MOD(AI$7-(Setup!$B$6+$F47)+($D47+$E47)*1000,($D47+$E47))=($D47+$E47)-1)),"T","R"))))</f>
      </c>
      <c r="AJ47" s="24">
        <f>IF($A47="","",IF(AND(Setup!$B$9="Mark as travel",OR(MOD(AJ$7-(Setup!$B$6+$F47)+($D47+$E47)*1000,($D47+$E47))=0,MOD(AJ$7-(Setup!$B$6+$F47)+($D47+$E47)*1000,($D47+$E47))=$D47-1)),"T",IF(MOD(AJ$7-(Setup!$B$6+$F47)+($D47+$E47)*1000,($D47+$E47))&lt;$D47,IF(MOD(AJ$7-(Setup!$B$6+$F47)+($D47+$E47)*1000,($D47+$E47))&lt;Setup!$B$11,"D","N"),IF(AND(Setup!$B$9="Take from R&amp;R",OR(MOD(AJ$7-(Setup!$B$6+$F47)+($D47+$E47)*1000,($D47+$E47))=$D47,MOD(AJ$7-(Setup!$B$6+$F47)+($D47+$E47)*1000,($D47+$E47))=($D47+$E47)-1)),"T","R"))))</f>
      </c>
      <c r="AK47" s="24">
        <f>IF($A47="","",IF(AND(Setup!$B$9="Mark as travel",OR(MOD(AK$7-(Setup!$B$6+$F47)+($D47+$E47)*1000,($D47+$E47))=0,MOD(AK$7-(Setup!$B$6+$F47)+($D47+$E47)*1000,($D47+$E47))=$D47-1)),"T",IF(MOD(AK$7-(Setup!$B$6+$F47)+($D47+$E47)*1000,($D47+$E47))&lt;$D47,IF(MOD(AK$7-(Setup!$B$6+$F47)+($D47+$E47)*1000,($D47+$E47))&lt;Setup!$B$11,"D","N"),IF(AND(Setup!$B$9="Take from R&amp;R",OR(MOD(AK$7-(Setup!$B$6+$F47)+($D47+$E47)*1000,($D47+$E47))=$D47,MOD(AK$7-(Setup!$B$6+$F47)+($D47+$E47)*1000,($D47+$E47))=($D47+$E47)-1)),"T","R"))))</f>
      </c>
      <c r="AL47" s="24">
        <f>IF($A47="","",IF(AND(Setup!$B$9="Mark as travel",OR(MOD(AL$7-(Setup!$B$6+$F47)+($D47+$E47)*1000,($D47+$E47))=0,MOD(AL$7-(Setup!$B$6+$F47)+($D47+$E47)*1000,($D47+$E47))=$D47-1)),"T",IF(MOD(AL$7-(Setup!$B$6+$F47)+($D47+$E47)*1000,($D47+$E47))&lt;$D47,IF(MOD(AL$7-(Setup!$B$6+$F47)+($D47+$E47)*1000,($D47+$E47))&lt;Setup!$B$11,"D","N"),IF(AND(Setup!$B$9="Take from R&amp;R",OR(MOD(AL$7-(Setup!$B$6+$F47)+($D47+$E47)*1000,($D47+$E47))=$D47,MOD(AL$7-(Setup!$B$6+$F47)+($D47+$E47)*1000,($D47+$E47))=($D47+$E47)-1)),"T","R"))))</f>
      </c>
      <c r="AM47" s="24">
        <f>IF($A47="","",IF(AND(Setup!$B$9="Mark as travel",OR(MOD(AM$7-(Setup!$B$6+$F47)+($D47+$E47)*1000,($D47+$E47))=0,MOD(AM$7-(Setup!$B$6+$F47)+($D47+$E47)*1000,($D47+$E47))=$D47-1)),"T",IF(MOD(AM$7-(Setup!$B$6+$F47)+($D47+$E47)*1000,($D47+$E47))&lt;$D47,IF(MOD(AM$7-(Setup!$B$6+$F47)+($D47+$E47)*1000,($D47+$E47))&lt;Setup!$B$11,"D","N"),IF(AND(Setup!$B$9="Take from R&amp;R",OR(MOD(AM$7-(Setup!$B$6+$F47)+($D47+$E47)*1000,($D47+$E47))=$D47,MOD(AM$7-(Setup!$B$6+$F47)+($D47+$E47)*1000,($D47+$E47))=($D47+$E47)-1)),"T","R"))))</f>
      </c>
      <c r="AN47" s="24">
        <f>IF($A47="","",IF(AND(Setup!$B$9="Mark as travel",OR(MOD(AN$7-(Setup!$B$6+$F47)+($D47+$E47)*1000,($D47+$E47))=0,MOD(AN$7-(Setup!$B$6+$F47)+($D47+$E47)*1000,($D47+$E47))=$D47-1)),"T",IF(MOD(AN$7-(Setup!$B$6+$F47)+($D47+$E47)*1000,($D47+$E47))&lt;$D47,IF(MOD(AN$7-(Setup!$B$6+$F47)+($D47+$E47)*1000,($D47+$E47))&lt;Setup!$B$11,"D","N"),IF(AND(Setup!$B$9="Take from R&amp;R",OR(MOD(AN$7-(Setup!$B$6+$F47)+($D47+$E47)*1000,($D47+$E47))=$D47,MOD(AN$7-(Setup!$B$6+$F47)+($D47+$E47)*1000,($D47+$E47))=($D47+$E47)-1)),"T","R"))))</f>
      </c>
      <c r="AO47" s="24">
        <f>IF($A47="","",IF(AND(Setup!$B$9="Mark as travel",OR(MOD(AO$7-(Setup!$B$6+$F47)+($D47+$E47)*1000,($D47+$E47))=0,MOD(AO$7-(Setup!$B$6+$F47)+($D47+$E47)*1000,($D47+$E47))=$D47-1)),"T",IF(MOD(AO$7-(Setup!$B$6+$F47)+($D47+$E47)*1000,($D47+$E47))&lt;$D47,IF(MOD(AO$7-(Setup!$B$6+$F47)+($D47+$E47)*1000,($D47+$E47))&lt;Setup!$B$11,"D","N"),IF(AND(Setup!$B$9="Take from R&amp;R",OR(MOD(AO$7-(Setup!$B$6+$F47)+($D47+$E47)*1000,($D47+$E47))=$D47,MOD(AO$7-(Setup!$B$6+$F47)+($D47+$E47)*1000,($D47+$E47))=($D47+$E47)-1)),"T","R"))))</f>
      </c>
      <c r="AP47" s="24">
        <f>IF($A47="","",IF(AND(Setup!$B$9="Mark as travel",OR(MOD(AP$7-(Setup!$B$6+$F47)+($D47+$E47)*1000,($D47+$E47))=0,MOD(AP$7-(Setup!$B$6+$F47)+($D47+$E47)*1000,($D47+$E47))=$D47-1)),"T",IF(MOD(AP$7-(Setup!$B$6+$F47)+($D47+$E47)*1000,($D47+$E47))&lt;$D47,IF(MOD(AP$7-(Setup!$B$6+$F47)+($D47+$E47)*1000,($D47+$E47))&lt;Setup!$B$11,"D","N"),IF(AND(Setup!$B$9="Take from R&amp;R",OR(MOD(AP$7-(Setup!$B$6+$F47)+($D47+$E47)*1000,($D47+$E47))=$D47,MOD(AP$7-(Setup!$B$6+$F47)+($D47+$E47)*1000,($D47+$E47))=($D47+$E47)-1)),"T","R"))))</f>
      </c>
      <c r="AQ47" s="24">
        <f>IF($A47="","",IF(AND(Setup!$B$9="Mark as travel",OR(MOD(AQ$7-(Setup!$B$6+$F47)+($D47+$E47)*1000,($D47+$E47))=0,MOD(AQ$7-(Setup!$B$6+$F47)+($D47+$E47)*1000,($D47+$E47))=$D47-1)),"T",IF(MOD(AQ$7-(Setup!$B$6+$F47)+($D47+$E47)*1000,($D47+$E47))&lt;$D47,IF(MOD(AQ$7-(Setup!$B$6+$F47)+($D47+$E47)*1000,($D47+$E47))&lt;Setup!$B$11,"D","N"),IF(AND(Setup!$B$9="Take from R&amp;R",OR(MOD(AQ$7-(Setup!$B$6+$F47)+($D47+$E47)*1000,($D47+$E47))=$D47,MOD(AQ$7-(Setup!$B$6+$F47)+($D47+$E47)*1000,($D47+$E47))=($D47+$E47)-1)),"T","R"))))</f>
      </c>
      <c r="AR47" s="24">
        <f>IF($A47="","",IF(AND(Setup!$B$9="Mark as travel",OR(MOD(AR$7-(Setup!$B$6+$F47)+($D47+$E47)*1000,($D47+$E47))=0,MOD(AR$7-(Setup!$B$6+$F47)+($D47+$E47)*1000,($D47+$E47))=$D47-1)),"T",IF(MOD(AR$7-(Setup!$B$6+$F47)+($D47+$E47)*1000,($D47+$E47))&lt;$D47,IF(MOD(AR$7-(Setup!$B$6+$F47)+($D47+$E47)*1000,($D47+$E47))&lt;Setup!$B$11,"D","N"),IF(AND(Setup!$B$9="Take from R&amp;R",OR(MOD(AR$7-(Setup!$B$6+$F47)+($D47+$E47)*1000,($D47+$E47))=$D47,MOD(AR$7-(Setup!$B$6+$F47)+($D47+$E47)*1000,($D47+$E47))=($D47+$E47)-1)),"T","R"))))</f>
      </c>
      <c r="AS47" s="24">
        <f>IF($A47="","",IF(AND(Setup!$B$9="Mark as travel",OR(MOD(AS$7-(Setup!$B$6+$F47)+($D47+$E47)*1000,($D47+$E47))=0,MOD(AS$7-(Setup!$B$6+$F47)+($D47+$E47)*1000,($D47+$E47))=$D47-1)),"T",IF(MOD(AS$7-(Setup!$B$6+$F47)+($D47+$E47)*1000,($D47+$E47))&lt;$D47,IF(MOD(AS$7-(Setup!$B$6+$F47)+($D47+$E47)*1000,($D47+$E47))&lt;Setup!$B$11,"D","N"),IF(AND(Setup!$B$9="Take from R&amp;R",OR(MOD(AS$7-(Setup!$B$6+$F47)+($D47+$E47)*1000,($D47+$E47))=$D47,MOD(AS$7-(Setup!$B$6+$F47)+($D47+$E47)*1000,($D47+$E47))=($D47+$E47)-1)),"T","R"))))</f>
      </c>
      <c r="AT47" s="24">
        <f>IF($A47="","",IF(AND(Setup!$B$9="Mark as travel",OR(MOD(AT$7-(Setup!$B$6+$F47)+($D47+$E47)*1000,($D47+$E47))=0,MOD(AT$7-(Setup!$B$6+$F47)+($D47+$E47)*1000,($D47+$E47))=$D47-1)),"T",IF(MOD(AT$7-(Setup!$B$6+$F47)+($D47+$E47)*1000,($D47+$E47))&lt;$D47,IF(MOD(AT$7-(Setup!$B$6+$F47)+($D47+$E47)*1000,($D47+$E47))&lt;Setup!$B$11,"D","N"),IF(AND(Setup!$B$9="Take from R&amp;R",OR(MOD(AT$7-(Setup!$B$6+$F47)+($D47+$E47)*1000,($D47+$E47))=$D47,MOD(AT$7-(Setup!$B$6+$F47)+($D47+$E47)*1000,($D47+$E47))=($D47+$E47)-1)),"T","R"))))</f>
      </c>
      <c r="AU47" s="24">
        <f>IF($A47="","",IF(AND(Setup!$B$9="Mark as travel",OR(MOD(AU$7-(Setup!$B$6+$F47)+($D47+$E47)*1000,($D47+$E47))=0,MOD(AU$7-(Setup!$B$6+$F47)+($D47+$E47)*1000,($D47+$E47))=$D47-1)),"T",IF(MOD(AU$7-(Setup!$B$6+$F47)+($D47+$E47)*1000,($D47+$E47))&lt;$D47,IF(MOD(AU$7-(Setup!$B$6+$F47)+($D47+$E47)*1000,($D47+$E47))&lt;Setup!$B$11,"D","N"),IF(AND(Setup!$B$9="Take from R&amp;R",OR(MOD(AU$7-(Setup!$B$6+$F47)+($D47+$E47)*1000,($D47+$E47))=$D47,MOD(AU$7-(Setup!$B$6+$F47)+($D47+$E47)*1000,($D47+$E47))=($D47+$E47)-1)),"T","R"))))</f>
      </c>
      <c r="AV47" s="24">
        <f>IF($A47="","",IF(AND(Setup!$B$9="Mark as travel",OR(MOD(AV$7-(Setup!$B$6+$F47)+($D47+$E47)*1000,($D47+$E47))=0,MOD(AV$7-(Setup!$B$6+$F47)+($D47+$E47)*1000,($D47+$E47))=$D47-1)),"T",IF(MOD(AV$7-(Setup!$B$6+$F47)+($D47+$E47)*1000,($D47+$E47))&lt;$D47,IF(MOD(AV$7-(Setup!$B$6+$F47)+($D47+$E47)*1000,($D47+$E47))&lt;Setup!$B$11,"D","N"),IF(AND(Setup!$B$9="Take from R&amp;R",OR(MOD(AV$7-(Setup!$B$6+$F47)+($D47+$E47)*1000,($D47+$E47))=$D47,MOD(AV$7-(Setup!$B$6+$F47)+($D47+$E47)*1000,($D47+$E47))=($D47+$E47)-1)),"T","R"))))</f>
      </c>
      <c r="AW47" s="24">
        <f>IF($A47="","",IF(AND(Setup!$B$9="Mark as travel",OR(MOD(AW$7-(Setup!$B$6+$F47)+($D47+$E47)*1000,($D47+$E47))=0,MOD(AW$7-(Setup!$B$6+$F47)+($D47+$E47)*1000,($D47+$E47))=$D47-1)),"T",IF(MOD(AW$7-(Setup!$B$6+$F47)+($D47+$E47)*1000,($D47+$E47))&lt;$D47,IF(MOD(AW$7-(Setup!$B$6+$F47)+($D47+$E47)*1000,($D47+$E47))&lt;Setup!$B$11,"D","N"),IF(AND(Setup!$B$9="Take from R&amp;R",OR(MOD(AW$7-(Setup!$B$6+$F47)+($D47+$E47)*1000,($D47+$E47))=$D47,MOD(AW$7-(Setup!$B$6+$F47)+($D47+$E47)*1000,($D47+$E47))=($D47+$E47)-1)),"T","R"))))</f>
      </c>
      <c r="AX47" s="24">
        <f>IF($A47="","",IF(AND(Setup!$B$9="Mark as travel",OR(MOD(AX$7-(Setup!$B$6+$F47)+($D47+$E47)*1000,($D47+$E47))=0,MOD(AX$7-(Setup!$B$6+$F47)+($D47+$E47)*1000,($D47+$E47))=$D47-1)),"T",IF(MOD(AX$7-(Setup!$B$6+$F47)+($D47+$E47)*1000,($D47+$E47))&lt;$D47,IF(MOD(AX$7-(Setup!$B$6+$F47)+($D47+$E47)*1000,($D47+$E47))&lt;Setup!$B$11,"D","N"),IF(AND(Setup!$B$9="Take from R&amp;R",OR(MOD(AX$7-(Setup!$B$6+$F47)+($D47+$E47)*1000,($D47+$E47))=$D47,MOD(AX$7-(Setup!$B$6+$F47)+($D47+$E47)*1000,($D47+$E47))=($D47+$E47)-1)),"T","R"))))</f>
      </c>
      <c r="AY47" s="24">
        <f>IF($A47="","",IF(AND(Setup!$B$9="Mark as travel",OR(MOD(AY$7-(Setup!$B$6+$F47)+($D47+$E47)*1000,($D47+$E47))=0,MOD(AY$7-(Setup!$B$6+$F47)+($D47+$E47)*1000,($D47+$E47))=$D47-1)),"T",IF(MOD(AY$7-(Setup!$B$6+$F47)+($D47+$E47)*1000,($D47+$E47))&lt;$D47,IF(MOD(AY$7-(Setup!$B$6+$F47)+($D47+$E47)*1000,($D47+$E47))&lt;Setup!$B$11,"D","N"),IF(AND(Setup!$B$9="Take from R&amp;R",OR(MOD(AY$7-(Setup!$B$6+$F47)+($D47+$E47)*1000,($D47+$E47))=$D47,MOD(AY$7-(Setup!$B$6+$F47)+($D47+$E47)*1000,($D47+$E47))=($D47+$E47)-1)),"T","R"))))</f>
      </c>
      <c r="AZ47" s="24">
        <f>IF($A47="","",IF(AND(Setup!$B$9="Mark as travel",OR(MOD(AZ$7-(Setup!$B$6+$F47)+($D47+$E47)*1000,($D47+$E47))=0,MOD(AZ$7-(Setup!$B$6+$F47)+($D47+$E47)*1000,($D47+$E47))=$D47-1)),"T",IF(MOD(AZ$7-(Setup!$B$6+$F47)+($D47+$E47)*1000,($D47+$E47))&lt;$D47,IF(MOD(AZ$7-(Setup!$B$6+$F47)+($D47+$E47)*1000,($D47+$E47))&lt;Setup!$B$11,"D","N"),IF(AND(Setup!$B$9="Take from R&amp;R",OR(MOD(AZ$7-(Setup!$B$6+$F47)+($D47+$E47)*1000,($D47+$E47))=$D47,MOD(AZ$7-(Setup!$B$6+$F47)+($D47+$E47)*1000,($D47+$E47))=($D47+$E47)-1)),"T","R"))))</f>
      </c>
      <c r="BA47" s="24">
        <f>IF($A47="","",IF(AND(Setup!$B$9="Mark as travel",OR(MOD(BA$7-(Setup!$B$6+$F47)+($D47+$E47)*1000,($D47+$E47))=0,MOD(BA$7-(Setup!$B$6+$F47)+($D47+$E47)*1000,($D47+$E47))=$D47-1)),"T",IF(MOD(BA$7-(Setup!$B$6+$F47)+($D47+$E47)*1000,($D47+$E47))&lt;$D47,IF(MOD(BA$7-(Setup!$B$6+$F47)+($D47+$E47)*1000,($D47+$E47))&lt;Setup!$B$11,"D","N"),IF(AND(Setup!$B$9="Take from R&amp;R",OR(MOD(BA$7-(Setup!$B$6+$F47)+($D47+$E47)*1000,($D47+$E47))=$D47,MOD(BA$7-(Setup!$B$6+$F47)+($D47+$E47)*1000,($D47+$E47))=($D47+$E47)-1)),"T","R"))))</f>
      </c>
      <c r="BB47" s="24">
        <f>IF($A47="","",IF(AND(Setup!$B$9="Mark as travel",OR(MOD(BB$7-(Setup!$B$6+$F47)+($D47+$E47)*1000,($D47+$E47))=0,MOD(BB$7-(Setup!$B$6+$F47)+($D47+$E47)*1000,($D47+$E47))=$D47-1)),"T",IF(MOD(BB$7-(Setup!$B$6+$F47)+($D47+$E47)*1000,($D47+$E47))&lt;$D47,IF(MOD(BB$7-(Setup!$B$6+$F47)+($D47+$E47)*1000,($D47+$E47))&lt;Setup!$B$11,"D","N"),IF(AND(Setup!$B$9="Take from R&amp;R",OR(MOD(BB$7-(Setup!$B$6+$F47)+($D47+$E47)*1000,($D47+$E47))=$D47,MOD(BB$7-(Setup!$B$6+$F47)+($D47+$E47)*1000,($D47+$E47))=($D47+$E47)-1)),"T","R"))))</f>
      </c>
      <c r="BC47" s="24">
        <f>IF($A47="","",IF(AND(Setup!$B$9="Mark as travel",OR(MOD(BC$7-(Setup!$B$6+$F47)+($D47+$E47)*1000,($D47+$E47))=0,MOD(BC$7-(Setup!$B$6+$F47)+($D47+$E47)*1000,($D47+$E47))=$D47-1)),"T",IF(MOD(BC$7-(Setup!$B$6+$F47)+($D47+$E47)*1000,($D47+$E47))&lt;$D47,IF(MOD(BC$7-(Setup!$B$6+$F47)+($D47+$E47)*1000,($D47+$E47))&lt;Setup!$B$11,"D","N"),IF(AND(Setup!$B$9="Take from R&amp;R",OR(MOD(BC$7-(Setup!$B$6+$F47)+($D47+$E47)*1000,($D47+$E47))=$D47,MOD(BC$7-(Setup!$B$6+$F47)+($D47+$E47)*1000,($D47+$E47))=($D47+$E47)-1)),"T","R"))))</f>
      </c>
      <c r="BD47" s="24">
        <f>IF($A47="","",IF(AND(Setup!$B$9="Mark as travel",OR(MOD(BD$7-(Setup!$B$6+$F47)+($D47+$E47)*1000,($D47+$E47))=0,MOD(BD$7-(Setup!$B$6+$F47)+($D47+$E47)*1000,($D47+$E47))=$D47-1)),"T",IF(MOD(BD$7-(Setup!$B$6+$F47)+($D47+$E47)*1000,($D47+$E47))&lt;$D47,IF(MOD(BD$7-(Setup!$B$6+$F47)+($D47+$E47)*1000,($D47+$E47))&lt;Setup!$B$11,"D","N"),IF(AND(Setup!$B$9="Take from R&amp;R",OR(MOD(BD$7-(Setup!$B$6+$F47)+($D47+$E47)*1000,($D47+$E47))=$D47,MOD(BD$7-(Setup!$B$6+$F47)+($D47+$E47)*1000,($D47+$E47))=($D47+$E47)-1)),"T","R"))))</f>
      </c>
      <c r="BE47" s="24">
        <f>IF($A47="","",IF(AND(Setup!$B$9="Mark as travel",OR(MOD(BE$7-(Setup!$B$6+$F47)+($D47+$E47)*1000,($D47+$E47))=0,MOD(BE$7-(Setup!$B$6+$F47)+($D47+$E47)*1000,($D47+$E47))=$D47-1)),"T",IF(MOD(BE$7-(Setup!$B$6+$F47)+($D47+$E47)*1000,($D47+$E47))&lt;$D47,IF(MOD(BE$7-(Setup!$B$6+$F47)+($D47+$E47)*1000,($D47+$E47))&lt;Setup!$B$11,"D","N"),IF(AND(Setup!$B$9="Take from R&amp;R",OR(MOD(BE$7-(Setup!$B$6+$F47)+($D47+$E47)*1000,($D47+$E47))=$D47,MOD(BE$7-(Setup!$B$6+$F47)+($D47+$E47)*1000,($D47+$E47))=($D47+$E47)-1)),"T","R"))))</f>
      </c>
      <c r="BF47" s="24">
        <f>IF($A47="","",IF(AND(Setup!$B$9="Mark as travel",OR(MOD(BF$7-(Setup!$B$6+$F47)+($D47+$E47)*1000,($D47+$E47))=0,MOD(BF$7-(Setup!$B$6+$F47)+($D47+$E47)*1000,($D47+$E47))=$D47-1)),"T",IF(MOD(BF$7-(Setup!$B$6+$F47)+($D47+$E47)*1000,($D47+$E47))&lt;$D47,IF(MOD(BF$7-(Setup!$B$6+$F47)+($D47+$E47)*1000,($D47+$E47))&lt;Setup!$B$11,"D","N"),IF(AND(Setup!$B$9="Take from R&amp;R",OR(MOD(BF$7-(Setup!$B$6+$F47)+($D47+$E47)*1000,($D47+$E47))=$D47,MOD(BF$7-(Setup!$B$6+$F47)+($D47+$E47)*1000,($D47+$E47))=($D47+$E47)-1)),"T","R"))))</f>
      </c>
      <c r="BG47" s="24">
        <f>IF($A47="","",IF(AND(Setup!$B$9="Mark as travel",OR(MOD(BG$7-(Setup!$B$6+$F47)+($D47+$E47)*1000,($D47+$E47))=0,MOD(BG$7-(Setup!$B$6+$F47)+($D47+$E47)*1000,($D47+$E47))=$D47-1)),"T",IF(MOD(BG$7-(Setup!$B$6+$F47)+($D47+$E47)*1000,($D47+$E47))&lt;$D47,IF(MOD(BG$7-(Setup!$B$6+$F47)+($D47+$E47)*1000,($D47+$E47))&lt;Setup!$B$11,"D","N"),IF(AND(Setup!$B$9="Take from R&amp;R",OR(MOD(BG$7-(Setup!$B$6+$F47)+($D47+$E47)*1000,($D47+$E47))=$D47,MOD(BG$7-(Setup!$B$6+$F47)+($D47+$E47)*1000,($D47+$E47))=($D47+$E47)-1)),"T","R"))))</f>
      </c>
      <c r="BH47" s="24">
        <f>IF($A47="","",IF(AND(Setup!$B$9="Mark as travel",OR(MOD(BH$7-(Setup!$B$6+$F47)+($D47+$E47)*1000,($D47+$E47))=0,MOD(BH$7-(Setup!$B$6+$F47)+($D47+$E47)*1000,($D47+$E47))=$D47-1)),"T",IF(MOD(BH$7-(Setup!$B$6+$F47)+($D47+$E47)*1000,($D47+$E47))&lt;$D47,IF(MOD(BH$7-(Setup!$B$6+$F47)+($D47+$E47)*1000,($D47+$E47))&lt;Setup!$B$11,"D","N"),IF(AND(Setup!$B$9="Take from R&amp;R",OR(MOD(BH$7-(Setup!$B$6+$F47)+($D47+$E47)*1000,($D47+$E47))=$D47,MOD(BH$7-(Setup!$B$6+$F47)+($D47+$E47)*1000,($D47+$E47))=($D47+$E47)-1)),"T","R"))))</f>
      </c>
      <c r="BI47" s="24">
        <f>IF($A47="","",IF(AND(Setup!$B$9="Mark as travel",OR(MOD(BI$7-(Setup!$B$6+$F47)+($D47+$E47)*1000,($D47+$E47))=0,MOD(BI$7-(Setup!$B$6+$F47)+($D47+$E47)*1000,($D47+$E47))=$D47-1)),"T",IF(MOD(BI$7-(Setup!$B$6+$F47)+($D47+$E47)*1000,($D47+$E47))&lt;$D47,IF(MOD(BI$7-(Setup!$B$6+$F47)+($D47+$E47)*1000,($D47+$E47))&lt;Setup!$B$11,"D","N"),IF(AND(Setup!$B$9="Take from R&amp;R",OR(MOD(BI$7-(Setup!$B$6+$F47)+($D47+$E47)*1000,($D47+$E47))=$D47,MOD(BI$7-(Setup!$B$6+$F47)+($D47+$E47)*1000,($D47+$E47))=($D47+$E47)-1)),"T","R"))))</f>
      </c>
      <c r="BJ47" s="24">
        <f>IF($A47="","",IF(AND(Setup!$B$9="Mark as travel",OR(MOD(BJ$7-(Setup!$B$6+$F47)+($D47+$E47)*1000,($D47+$E47))=0,MOD(BJ$7-(Setup!$B$6+$F47)+($D47+$E47)*1000,($D47+$E47))=$D47-1)),"T",IF(MOD(BJ$7-(Setup!$B$6+$F47)+($D47+$E47)*1000,($D47+$E47))&lt;$D47,IF(MOD(BJ$7-(Setup!$B$6+$F47)+($D47+$E47)*1000,($D47+$E47))&lt;Setup!$B$11,"D","N"),IF(AND(Setup!$B$9="Take from R&amp;R",OR(MOD(BJ$7-(Setup!$B$6+$F47)+($D47+$E47)*1000,($D47+$E47))=$D47,MOD(BJ$7-(Setup!$B$6+$F47)+($D47+$E47)*1000,($D47+$E47))=($D47+$E47)-1)),"T","R"))))</f>
      </c>
    </row>
    <row r="49" spans="1:62" x14ac:dyDescent="0.25">
      <c r="A49" s="4" t="s">
        <v>89</v>
      </c>
      <c r="B49" s="4"/>
      <c r="C49" s="4"/>
      <c r="D49" s="4"/>
      <c r="E49" s="4"/>
      <c r="F49" s="4"/>
      <c r="G49" s="32">
        <f>COUNTIF(G$8:G$47,"D")</f>
      </c>
      <c r="H49" s="32">
        <f>COUNTIF(H$8:H$47,"D")</f>
      </c>
      <c r="I49" s="32">
        <f>COUNTIF(I$8:I$47,"D")</f>
      </c>
      <c r="J49" s="32">
        <f>COUNTIF(J$8:J$47,"D")</f>
      </c>
      <c r="K49" s="32">
        <f>COUNTIF(K$8:K$47,"D")</f>
      </c>
      <c r="L49" s="32">
        <f>COUNTIF(L$8:L$47,"D")</f>
      </c>
      <c r="M49" s="32">
        <f>COUNTIF(M$8:M$47,"D")</f>
      </c>
      <c r="N49" s="32">
        <f>COUNTIF(N$8:N$47,"D")</f>
      </c>
      <c r="O49" s="32">
        <f>COUNTIF(O$8:O$47,"D")</f>
      </c>
      <c r="P49" s="32">
        <f>COUNTIF(P$8:P$47,"D")</f>
      </c>
      <c r="Q49" s="32">
        <f>COUNTIF(Q$8:Q$47,"D")</f>
      </c>
      <c r="R49" s="32">
        <f>COUNTIF(R$8:R$47,"D")</f>
      </c>
      <c r="S49" s="32">
        <f>COUNTIF(S$8:S$47,"D")</f>
      </c>
      <c r="T49" s="32">
        <f>COUNTIF(T$8:T$47,"D")</f>
      </c>
      <c r="U49" s="32">
        <f>COUNTIF(U$8:U$47,"D")</f>
      </c>
      <c r="V49" s="32">
        <f>COUNTIF(V$8:V$47,"D")</f>
      </c>
      <c r="W49" s="32">
        <f>COUNTIF(W$8:W$47,"D")</f>
      </c>
      <c r="X49" s="32">
        <f>COUNTIF(X$8:X$47,"D")</f>
      </c>
      <c r="Y49" s="32">
        <f>COUNTIF(Y$8:Y$47,"D")</f>
      </c>
      <c r="Z49" s="32">
        <f>COUNTIF(Z$8:Z$47,"D")</f>
      </c>
      <c r="AA49" s="32">
        <f>COUNTIF(AA$8:AA$47,"D")</f>
      </c>
      <c r="AB49" s="32">
        <f>COUNTIF(AB$8:AB$47,"D")</f>
      </c>
      <c r="AC49" s="32">
        <f>COUNTIF(AC$8:AC$47,"D")</f>
      </c>
      <c r="AD49" s="32">
        <f>COUNTIF(AD$8:AD$47,"D")</f>
      </c>
      <c r="AE49" s="32">
        <f>COUNTIF(AE$8:AE$47,"D")</f>
      </c>
      <c r="AF49" s="32">
        <f>COUNTIF(AF$8:AF$47,"D")</f>
      </c>
      <c r="AG49" s="32">
        <f>COUNTIF(AG$8:AG$47,"D")</f>
      </c>
      <c r="AH49" s="32">
        <f>COUNTIF(AH$8:AH$47,"D")</f>
      </c>
      <c r="AI49" s="32">
        <f>COUNTIF(AI$8:AI$47,"D")</f>
      </c>
      <c r="AJ49" s="32">
        <f>COUNTIF(AJ$8:AJ$47,"D")</f>
      </c>
      <c r="AK49" s="32">
        <f>COUNTIF(AK$8:AK$47,"D")</f>
      </c>
      <c r="AL49" s="32">
        <f>COUNTIF(AL$8:AL$47,"D")</f>
      </c>
      <c r="AM49" s="32">
        <f>COUNTIF(AM$8:AM$47,"D")</f>
      </c>
      <c r="AN49" s="32">
        <f>COUNTIF(AN$8:AN$47,"D")</f>
      </c>
      <c r="AO49" s="32">
        <f>COUNTIF(AO$8:AO$47,"D")</f>
      </c>
      <c r="AP49" s="32">
        <f>COUNTIF(AP$8:AP$47,"D")</f>
      </c>
      <c r="AQ49" s="32">
        <f>COUNTIF(AQ$8:AQ$47,"D")</f>
      </c>
      <c r="AR49" s="32">
        <f>COUNTIF(AR$8:AR$47,"D")</f>
      </c>
      <c r="AS49" s="32">
        <f>COUNTIF(AS$8:AS$47,"D")</f>
      </c>
      <c r="AT49" s="32">
        <f>COUNTIF(AT$8:AT$47,"D")</f>
      </c>
      <c r="AU49" s="32">
        <f>COUNTIF(AU$8:AU$47,"D")</f>
      </c>
      <c r="AV49" s="32">
        <f>COUNTIF(AV$8:AV$47,"D")</f>
      </c>
      <c r="AW49" s="32">
        <f>COUNTIF(AW$8:AW$47,"D")</f>
      </c>
      <c r="AX49" s="32">
        <f>COUNTIF(AX$8:AX$47,"D")</f>
      </c>
      <c r="AY49" s="32">
        <f>COUNTIF(AY$8:AY$47,"D")</f>
      </c>
      <c r="AZ49" s="32">
        <f>COUNTIF(AZ$8:AZ$47,"D")</f>
      </c>
      <c r="BA49" s="32">
        <f>COUNTIF(BA$8:BA$47,"D")</f>
      </c>
      <c r="BB49" s="32">
        <f>COUNTIF(BB$8:BB$47,"D")</f>
      </c>
      <c r="BC49" s="32">
        <f>COUNTIF(BC$8:BC$47,"D")</f>
      </c>
      <c r="BD49" s="32">
        <f>COUNTIF(BD$8:BD$47,"D")</f>
      </c>
      <c r="BE49" s="32">
        <f>COUNTIF(BE$8:BE$47,"D")</f>
      </c>
      <c r="BF49" s="32">
        <f>COUNTIF(BF$8:BF$47,"D")</f>
      </c>
      <c r="BG49" s="32">
        <f>COUNTIF(BG$8:BG$47,"D")</f>
      </c>
      <c r="BH49" s="32">
        <f>COUNTIF(BH$8:BH$47,"D")</f>
      </c>
      <c r="BI49" s="32">
        <f>COUNTIF(BI$8:BI$47,"D")</f>
      </c>
      <c r="BJ49" s="32">
        <f>COUNTIF(BJ$8:BJ$47,"D")</f>
      </c>
    </row>
    <row r="50" spans="1:62" x14ac:dyDescent="0.25">
      <c r="A50" s="4" t="s">
        <v>90</v>
      </c>
      <c r="B50" s="4"/>
      <c r="C50" s="4"/>
      <c r="D50" s="4"/>
      <c r="E50" s="4"/>
      <c r="F50" s="4"/>
      <c r="G50" s="32">
        <f>COUNTIF(G$8:G$47,"N")</f>
      </c>
      <c r="H50" s="32">
        <f>COUNTIF(H$8:H$47,"N")</f>
      </c>
      <c r="I50" s="32">
        <f>COUNTIF(I$8:I$47,"N")</f>
      </c>
      <c r="J50" s="32">
        <f>COUNTIF(J$8:J$47,"N")</f>
      </c>
      <c r="K50" s="32">
        <f>COUNTIF(K$8:K$47,"N")</f>
      </c>
      <c r="L50" s="32">
        <f>COUNTIF(L$8:L$47,"N")</f>
      </c>
      <c r="M50" s="32">
        <f>COUNTIF(M$8:M$47,"N")</f>
      </c>
      <c r="N50" s="32">
        <f>COUNTIF(N$8:N$47,"N")</f>
      </c>
      <c r="O50" s="32">
        <f>COUNTIF(O$8:O$47,"N")</f>
      </c>
      <c r="P50" s="32">
        <f>COUNTIF(P$8:P$47,"N")</f>
      </c>
      <c r="Q50" s="32">
        <f>COUNTIF(Q$8:Q$47,"N")</f>
      </c>
      <c r="R50" s="32">
        <f>COUNTIF(R$8:R$47,"N")</f>
      </c>
      <c r="S50" s="32">
        <f>COUNTIF(S$8:S$47,"N")</f>
      </c>
      <c r="T50" s="32">
        <f>COUNTIF(T$8:T$47,"N")</f>
      </c>
      <c r="U50" s="32">
        <f>COUNTIF(U$8:U$47,"N")</f>
      </c>
      <c r="V50" s="32">
        <f>COUNTIF(V$8:V$47,"N")</f>
      </c>
      <c r="W50" s="32">
        <f>COUNTIF(W$8:W$47,"N")</f>
      </c>
      <c r="X50" s="32">
        <f>COUNTIF(X$8:X$47,"N")</f>
      </c>
      <c r="Y50" s="32">
        <f>COUNTIF(Y$8:Y$47,"N")</f>
      </c>
      <c r="Z50" s="32">
        <f>COUNTIF(Z$8:Z$47,"N")</f>
      </c>
      <c r="AA50" s="32">
        <f>COUNTIF(AA$8:AA$47,"N")</f>
      </c>
      <c r="AB50" s="32">
        <f>COUNTIF(AB$8:AB$47,"N")</f>
      </c>
      <c r="AC50" s="32">
        <f>COUNTIF(AC$8:AC$47,"N")</f>
      </c>
      <c r="AD50" s="32">
        <f>COUNTIF(AD$8:AD$47,"N")</f>
      </c>
      <c r="AE50" s="32">
        <f>COUNTIF(AE$8:AE$47,"N")</f>
      </c>
      <c r="AF50" s="32">
        <f>COUNTIF(AF$8:AF$47,"N")</f>
      </c>
      <c r="AG50" s="32">
        <f>COUNTIF(AG$8:AG$47,"N")</f>
      </c>
      <c r="AH50" s="32">
        <f>COUNTIF(AH$8:AH$47,"N")</f>
      </c>
      <c r="AI50" s="32">
        <f>COUNTIF(AI$8:AI$47,"N")</f>
      </c>
      <c r="AJ50" s="32">
        <f>COUNTIF(AJ$8:AJ$47,"N")</f>
      </c>
      <c r="AK50" s="32">
        <f>COUNTIF(AK$8:AK$47,"N")</f>
      </c>
      <c r="AL50" s="32">
        <f>COUNTIF(AL$8:AL$47,"N")</f>
      </c>
      <c r="AM50" s="32">
        <f>COUNTIF(AM$8:AM$47,"N")</f>
      </c>
      <c r="AN50" s="32">
        <f>COUNTIF(AN$8:AN$47,"N")</f>
      </c>
      <c r="AO50" s="32">
        <f>COUNTIF(AO$8:AO$47,"N")</f>
      </c>
      <c r="AP50" s="32">
        <f>COUNTIF(AP$8:AP$47,"N")</f>
      </c>
      <c r="AQ50" s="32">
        <f>COUNTIF(AQ$8:AQ$47,"N")</f>
      </c>
      <c r="AR50" s="32">
        <f>COUNTIF(AR$8:AR$47,"N")</f>
      </c>
      <c r="AS50" s="32">
        <f>COUNTIF(AS$8:AS$47,"N")</f>
      </c>
      <c r="AT50" s="32">
        <f>COUNTIF(AT$8:AT$47,"N")</f>
      </c>
      <c r="AU50" s="32">
        <f>COUNTIF(AU$8:AU$47,"N")</f>
      </c>
      <c r="AV50" s="32">
        <f>COUNTIF(AV$8:AV$47,"N")</f>
      </c>
      <c r="AW50" s="32">
        <f>COUNTIF(AW$8:AW$47,"N")</f>
      </c>
      <c r="AX50" s="32">
        <f>COUNTIF(AX$8:AX$47,"N")</f>
      </c>
      <c r="AY50" s="32">
        <f>COUNTIF(AY$8:AY$47,"N")</f>
      </c>
      <c r="AZ50" s="32">
        <f>COUNTIF(AZ$8:AZ$47,"N")</f>
      </c>
      <c r="BA50" s="32">
        <f>COUNTIF(BA$8:BA$47,"N")</f>
      </c>
      <c r="BB50" s="32">
        <f>COUNTIF(BB$8:BB$47,"N")</f>
      </c>
      <c r="BC50" s="32">
        <f>COUNTIF(BC$8:BC$47,"N")</f>
      </c>
      <c r="BD50" s="32">
        <f>COUNTIF(BD$8:BD$47,"N")</f>
      </c>
      <c r="BE50" s="32">
        <f>COUNTIF(BE$8:BE$47,"N")</f>
      </c>
      <c r="BF50" s="32">
        <f>COUNTIF(BF$8:BF$47,"N")</f>
      </c>
      <c r="BG50" s="32">
        <f>COUNTIF(BG$8:BG$47,"N")</f>
      </c>
      <c r="BH50" s="32">
        <f>COUNTIF(BH$8:BH$47,"N")</f>
      </c>
      <c r="BI50" s="32">
        <f>COUNTIF(BI$8:BI$47,"N")</f>
      </c>
      <c r="BJ50" s="32">
        <f>COUNTIF(BJ$8:BJ$47,"N")</f>
      </c>
    </row>
    <row r="51" spans="1:62" x14ac:dyDescent="0.25">
      <c r="A51" s="4" t="s">
        <v>91</v>
      </c>
      <c r="B51" s="4"/>
      <c r="C51" s="4"/>
      <c r="D51" s="4"/>
      <c r="E51" s="4"/>
      <c r="F51" s="4"/>
      <c r="G51" s="32">
        <f>COUNTIF(G$8:G$47,"T")</f>
      </c>
      <c r="H51" s="32">
        <f>COUNTIF(H$8:H$47,"T")</f>
      </c>
      <c r="I51" s="32">
        <f>COUNTIF(I$8:I$47,"T")</f>
      </c>
      <c r="J51" s="32">
        <f>COUNTIF(J$8:J$47,"T")</f>
      </c>
      <c r="K51" s="32">
        <f>COUNTIF(K$8:K$47,"T")</f>
      </c>
      <c r="L51" s="32">
        <f>COUNTIF(L$8:L$47,"T")</f>
      </c>
      <c r="M51" s="32">
        <f>COUNTIF(M$8:M$47,"T")</f>
      </c>
      <c r="N51" s="32">
        <f>COUNTIF(N$8:N$47,"T")</f>
      </c>
      <c r="O51" s="32">
        <f>COUNTIF(O$8:O$47,"T")</f>
      </c>
      <c r="P51" s="32">
        <f>COUNTIF(P$8:P$47,"T")</f>
      </c>
      <c r="Q51" s="32">
        <f>COUNTIF(Q$8:Q$47,"T")</f>
      </c>
      <c r="R51" s="32">
        <f>COUNTIF(R$8:R$47,"T")</f>
      </c>
      <c r="S51" s="32">
        <f>COUNTIF(S$8:S$47,"T")</f>
      </c>
      <c r="T51" s="32">
        <f>COUNTIF(T$8:T$47,"T")</f>
      </c>
      <c r="U51" s="32">
        <f>COUNTIF(U$8:U$47,"T")</f>
      </c>
      <c r="V51" s="32">
        <f>COUNTIF(V$8:V$47,"T")</f>
      </c>
      <c r="W51" s="32">
        <f>COUNTIF(W$8:W$47,"T")</f>
      </c>
      <c r="X51" s="32">
        <f>COUNTIF(X$8:X$47,"T")</f>
      </c>
      <c r="Y51" s="32">
        <f>COUNTIF(Y$8:Y$47,"T")</f>
      </c>
      <c r="Z51" s="32">
        <f>COUNTIF(Z$8:Z$47,"T")</f>
      </c>
      <c r="AA51" s="32">
        <f>COUNTIF(AA$8:AA$47,"T")</f>
      </c>
      <c r="AB51" s="32">
        <f>COUNTIF(AB$8:AB$47,"T")</f>
      </c>
      <c r="AC51" s="32">
        <f>COUNTIF(AC$8:AC$47,"T")</f>
      </c>
      <c r="AD51" s="32">
        <f>COUNTIF(AD$8:AD$47,"T")</f>
      </c>
      <c r="AE51" s="32">
        <f>COUNTIF(AE$8:AE$47,"T")</f>
      </c>
      <c r="AF51" s="32">
        <f>COUNTIF(AF$8:AF$47,"T")</f>
      </c>
      <c r="AG51" s="32">
        <f>COUNTIF(AG$8:AG$47,"T")</f>
      </c>
      <c r="AH51" s="32">
        <f>COUNTIF(AH$8:AH$47,"T")</f>
      </c>
      <c r="AI51" s="32">
        <f>COUNTIF(AI$8:AI$47,"T")</f>
      </c>
      <c r="AJ51" s="32">
        <f>COUNTIF(AJ$8:AJ$47,"T")</f>
      </c>
      <c r="AK51" s="32">
        <f>COUNTIF(AK$8:AK$47,"T")</f>
      </c>
      <c r="AL51" s="32">
        <f>COUNTIF(AL$8:AL$47,"T")</f>
      </c>
      <c r="AM51" s="32">
        <f>COUNTIF(AM$8:AM$47,"T")</f>
      </c>
      <c r="AN51" s="32">
        <f>COUNTIF(AN$8:AN$47,"T")</f>
      </c>
      <c r="AO51" s="32">
        <f>COUNTIF(AO$8:AO$47,"T")</f>
      </c>
      <c r="AP51" s="32">
        <f>COUNTIF(AP$8:AP$47,"T")</f>
      </c>
      <c r="AQ51" s="32">
        <f>COUNTIF(AQ$8:AQ$47,"T")</f>
      </c>
      <c r="AR51" s="32">
        <f>COUNTIF(AR$8:AR$47,"T")</f>
      </c>
      <c r="AS51" s="32">
        <f>COUNTIF(AS$8:AS$47,"T")</f>
      </c>
      <c r="AT51" s="32">
        <f>COUNTIF(AT$8:AT$47,"T")</f>
      </c>
      <c r="AU51" s="32">
        <f>COUNTIF(AU$8:AU$47,"T")</f>
      </c>
      <c r="AV51" s="32">
        <f>COUNTIF(AV$8:AV$47,"T")</f>
      </c>
      <c r="AW51" s="32">
        <f>COUNTIF(AW$8:AW$47,"T")</f>
      </c>
      <c r="AX51" s="32">
        <f>COUNTIF(AX$8:AX$47,"T")</f>
      </c>
      <c r="AY51" s="32">
        <f>COUNTIF(AY$8:AY$47,"T")</f>
      </c>
      <c r="AZ51" s="32">
        <f>COUNTIF(AZ$8:AZ$47,"T")</f>
      </c>
      <c r="BA51" s="32">
        <f>COUNTIF(BA$8:BA$47,"T")</f>
      </c>
      <c r="BB51" s="32">
        <f>COUNTIF(BB$8:BB$47,"T")</f>
      </c>
      <c r="BC51" s="32">
        <f>COUNTIF(BC$8:BC$47,"T")</f>
      </c>
      <c r="BD51" s="32">
        <f>COUNTIF(BD$8:BD$47,"T")</f>
      </c>
      <c r="BE51" s="32">
        <f>COUNTIF(BE$8:BE$47,"T")</f>
      </c>
      <c r="BF51" s="32">
        <f>COUNTIF(BF$8:BF$47,"T")</f>
      </c>
      <c r="BG51" s="32">
        <f>COUNTIF(BG$8:BG$47,"T")</f>
      </c>
      <c r="BH51" s="32">
        <f>COUNTIF(BH$8:BH$47,"T")</f>
      </c>
      <c r="BI51" s="32">
        <f>COUNTIF(BI$8:BI$47,"T")</f>
      </c>
      <c r="BJ51" s="32">
        <f>COUNTIF(BJ$8:BJ$47,"T")</f>
      </c>
    </row>
    <row r="52" ht="42" customHeight="1" spans="1:62" x14ac:dyDescent="0.25">
      <c r="A52" s="4" t="s">
        <v>92</v>
      </c>
      <c r="B52" s="4"/>
      <c r="C52" s="4"/>
      <c r="D52" s="4"/>
      <c r="E52" s="4"/>
      <c r="F52" s="4"/>
      <c r="G52" s="33">
        <f>IF(OR(G49&lt;$F$4,G50&lt;$L$4),"SHORT","OK")</f>
      </c>
      <c r="H52" s="33">
        <f>IF(OR(H49&lt;$F$4,H50&lt;$L$4),"SHORT","OK")</f>
      </c>
      <c r="I52" s="33">
        <f>IF(OR(I49&lt;$F$4,I50&lt;$L$4),"SHORT","OK")</f>
      </c>
      <c r="J52" s="33">
        <f>IF(OR(J49&lt;$F$4,J50&lt;$L$4),"SHORT","OK")</f>
      </c>
      <c r="K52" s="33">
        <f>IF(OR(K49&lt;$F$4,K50&lt;$L$4),"SHORT","OK")</f>
      </c>
      <c r="L52" s="33">
        <f>IF(OR(L49&lt;$F$4,L50&lt;$L$4),"SHORT","OK")</f>
      </c>
      <c r="M52" s="33">
        <f>IF(OR(M49&lt;$F$4,M50&lt;$L$4),"SHORT","OK")</f>
      </c>
      <c r="N52" s="33">
        <f>IF(OR(N49&lt;$F$4,N50&lt;$L$4),"SHORT","OK")</f>
      </c>
      <c r="O52" s="33">
        <f>IF(OR(O49&lt;$F$4,O50&lt;$L$4),"SHORT","OK")</f>
      </c>
      <c r="P52" s="33">
        <f>IF(OR(P49&lt;$F$4,P50&lt;$L$4),"SHORT","OK")</f>
      </c>
      <c r="Q52" s="33">
        <f>IF(OR(Q49&lt;$F$4,Q50&lt;$L$4),"SHORT","OK")</f>
      </c>
      <c r="R52" s="33">
        <f>IF(OR(R49&lt;$F$4,R50&lt;$L$4),"SHORT","OK")</f>
      </c>
      <c r="S52" s="33">
        <f>IF(OR(S49&lt;$F$4,S50&lt;$L$4),"SHORT","OK")</f>
      </c>
      <c r="T52" s="33">
        <f>IF(OR(T49&lt;$F$4,T50&lt;$L$4),"SHORT","OK")</f>
      </c>
      <c r="U52" s="33">
        <f>IF(OR(U49&lt;$F$4,U50&lt;$L$4),"SHORT","OK")</f>
      </c>
      <c r="V52" s="33">
        <f>IF(OR(V49&lt;$F$4,V50&lt;$L$4),"SHORT","OK")</f>
      </c>
      <c r="W52" s="33">
        <f>IF(OR(W49&lt;$F$4,W50&lt;$L$4),"SHORT","OK")</f>
      </c>
      <c r="X52" s="33">
        <f>IF(OR(X49&lt;$F$4,X50&lt;$L$4),"SHORT","OK")</f>
      </c>
      <c r="Y52" s="33">
        <f>IF(OR(Y49&lt;$F$4,Y50&lt;$L$4),"SHORT","OK")</f>
      </c>
      <c r="Z52" s="33">
        <f>IF(OR(Z49&lt;$F$4,Z50&lt;$L$4),"SHORT","OK")</f>
      </c>
      <c r="AA52" s="33">
        <f>IF(OR(AA49&lt;$F$4,AA50&lt;$L$4),"SHORT","OK")</f>
      </c>
      <c r="AB52" s="33">
        <f>IF(OR(AB49&lt;$F$4,AB50&lt;$L$4),"SHORT","OK")</f>
      </c>
      <c r="AC52" s="33">
        <f>IF(OR(AC49&lt;$F$4,AC50&lt;$L$4),"SHORT","OK")</f>
      </c>
      <c r="AD52" s="33">
        <f>IF(OR(AD49&lt;$F$4,AD50&lt;$L$4),"SHORT","OK")</f>
      </c>
      <c r="AE52" s="33">
        <f>IF(OR(AE49&lt;$F$4,AE50&lt;$L$4),"SHORT","OK")</f>
      </c>
      <c r="AF52" s="33">
        <f>IF(OR(AF49&lt;$F$4,AF50&lt;$L$4),"SHORT","OK")</f>
      </c>
      <c r="AG52" s="33">
        <f>IF(OR(AG49&lt;$F$4,AG50&lt;$L$4),"SHORT","OK")</f>
      </c>
      <c r="AH52" s="33">
        <f>IF(OR(AH49&lt;$F$4,AH50&lt;$L$4),"SHORT","OK")</f>
      </c>
      <c r="AI52" s="33">
        <f>IF(OR(AI49&lt;$F$4,AI50&lt;$L$4),"SHORT","OK")</f>
      </c>
      <c r="AJ52" s="33">
        <f>IF(OR(AJ49&lt;$F$4,AJ50&lt;$L$4),"SHORT","OK")</f>
      </c>
      <c r="AK52" s="33">
        <f>IF(OR(AK49&lt;$F$4,AK50&lt;$L$4),"SHORT","OK")</f>
      </c>
      <c r="AL52" s="33">
        <f>IF(OR(AL49&lt;$F$4,AL50&lt;$L$4),"SHORT","OK")</f>
      </c>
      <c r="AM52" s="33">
        <f>IF(OR(AM49&lt;$F$4,AM50&lt;$L$4),"SHORT","OK")</f>
      </c>
      <c r="AN52" s="33">
        <f>IF(OR(AN49&lt;$F$4,AN50&lt;$L$4),"SHORT","OK")</f>
      </c>
      <c r="AO52" s="33">
        <f>IF(OR(AO49&lt;$F$4,AO50&lt;$L$4),"SHORT","OK")</f>
      </c>
      <c r="AP52" s="33">
        <f>IF(OR(AP49&lt;$F$4,AP50&lt;$L$4),"SHORT","OK")</f>
      </c>
      <c r="AQ52" s="33">
        <f>IF(OR(AQ49&lt;$F$4,AQ50&lt;$L$4),"SHORT","OK")</f>
      </c>
      <c r="AR52" s="33">
        <f>IF(OR(AR49&lt;$F$4,AR50&lt;$L$4),"SHORT","OK")</f>
      </c>
      <c r="AS52" s="33">
        <f>IF(OR(AS49&lt;$F$4,AS50&lt;$L$4),"SHORT","OK")</f>
      </c>
      <c r="AT52" s="33">
        <f>IF(OR(AT49&lt;$F$4,AT50&lt;$L$4),"SHORT","OK")</f>
      </c>
      <c r="AU52" s="33">
        <f>IF(OR(AU49&lt;$F$4,AU50&lt;$L$4),"SHORT","OK")</f>
      </c>
      <c r="AV52" s="33">
        <f>IF(OR(AV49&lt;$F$4,AV50&lt;$L$4),"SHORT","OK")</f>
      </c>
      <c r="AW52" s="33">
        <f>IF(OR(AW49&lt;$F$4,AW50&lt;$L$4),"SHORT","OK")</f>
      </c>
      <c r="AX52" s="33">
        <f>IF(OR(AX49&lt;$F$4,AX50&lt;$L$4),"SHORT","OK")</f>
      </c>
      <c r="AY52" s="33">
        <f>IF(OR(AY49&lt;$F$4,AY50&lt;$L$4),"SHORT","OK")</f>
      </c>
      <c r="AZ52" s="33">
        <f>IF(OR(AZ49&lt;$F$4,AZ50&lt;$L$4),"SHORT","OK")</f>
      </c>
      <c r="BA52" s="33">
        <f>IF(OR(BA49&lt;$F$4,BA50&lt;$L$4),"SHORT","OK")</f>
      </c>
      <c r="BB52" s="33">
        <f>IF(OR(BB49&lt;$F$4,BB50&lt;$L$4),"SHORT","OK")</f>
      </c>
      <c r="BC52" s="33">
        <f>IF(OR(BC49&lt;$F$4,BC50&lt;$L$4),"SHORT","OK")</f>
      </c>
      <c r="BD52" s="33">
        <f>IF(OR(BD49&lt;$F$4,BD50&lt;$L$4),"SHORT","OK")</f>
      </c>
      <c r="BE52" s="33">
        <f>IF(OR(BE49&lt;$F$4,BE50&lt;$L$4),"SHORT","OK")</f>
      </c>
      <c r="BF52" s="33">
        <f>IF(OR(BF49&lt;$F$4,BF50&lt;$L$4),"SHORT","OK")</f>
      </c>
      <c r="BG52" s="33">
        <f>IF(OR(BG49&lt;$F$4,BG50&lt;$L$4),"SHORT","OK")</f>
      </c>
      <c r="BH52" s="33">
        <f>IF(OR(BH49&lt;$F$4,BH50&lt;$L$4),"SHORT","OK")</f>
      </c>
      <c r="BI52" s="33">
        <f>IF(OR(BI49&lt;$F$4,BI50&lt;$L$4),"SHORT","OK")</f>
      </c>
      <c r="BJ52" s="33">
        <f>IF(OR(BJ49&lt;$F$4,BJ50&lt;$L$4),"SHORT","OK")</f>
      </c>
    </row>
    <row r="54" spans="1:32" x14ac:dyDescent="0.25">
      <c r="A54" s="17" t="s">
        <v>93</v>
      </c>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row>
    <row r="55" spans="1:32"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row>
    <row r="57" spans="1:1" x14ac:dyDescent="0.25">
      <c r="A57" s="18" t="s">
        <v>51</v>
      </c>
    </row>
  </sheetData>
  <mergeCells count="17">
    <mergeCell ref="A1:P1"/>
    <mergeCell ref="A2:P2"/>
    <mergeCell ref="D4:E4"/>
    <mergeCell ref="H4:K4"/>
    <mergeCell ref="N4:S4"/>
    <mergeCell ref="T4:U4"/>
    <mergeCell ref="A6:A7"/>
    <mergeCell ref="B6:B7"/>
    <mergeCell ref="C6:C7"/>
    <mergeCell ref="D6:D7"/>
    <mergeCell ref="E6:E7"/>
    <mergeCell ref="F6:F7"/>
    <mergeCell ref="A49:F49"/>
    <mergeCell ref="A50:F50"/>
    <mergeCell ref="A51:F51"/>
    <mergeCell ref="A52:F52"/>
    <mergeCell ref="A54:AF55"/>
  </mergeCells>
  <conditionalFormatting sqref="G8:BJ47">
    <cfRule type="cellIs" dxfId="4" priority="1" operator="equal">
      <formula>"D"</formula>
    </cfRule>
    <cfRule type="cellIs" dxfId="5" priority="2" operator="equal">
      <formula>"N"</formula>
    </cfRule>
    <cfRule type="cellIs" dxfId="6" priority="3" operator="equal">
      <formula>"T"</formula>
    </cfRule>
    <cfRule type="cellIs" dxfId="7" priority="4" operator="equal">
      <formula>"R"</formula>
    </cfRule>
  </conditionalFormatting>
  <conditionalFormatting sqref="G52:BJ52">
    <cfRule type="cellIs" dxfId="8" priority="1" operator="equal">
      <formula>"SHORT"</formula>
    </cfRule>
    <cfRule type="cellIs" dxfId="9" priority="2" operator="equal">
      <formula>"OK"</formula>
    </cfRule>
  </conditionalFormatting>
  <dataValidations count="4">
    <dataValidation type="list" allowBlank="1" sqref="C10:C47">
      <formula1>"Same as Setup,2:1 (14/7),3:1 (21/7),8/6,9/5,4/3,5/2,2:2 / 14/14 (even time),7/7 (even time),Custom"</formula1>
    </dataValidation>
    <dataValidation type="list" allowBlank="1" sqref="C8:C47">
      <formula1>"Same as Setup,2:1 (14/7),3:1 (21/7),8/6,9/5,4/3,5/2,2:2 / 14/14 (even time),7/7 (even time),Custom"</formula1>
    </dataValidation>
    <dataValidation type="whole" showErrorMessage="1" error="Enter a whole number of days." sqref="F10:F47">
      <formula1>-365</formula1>
      <formula2>365</formula2>
    </dataValidation>
    <dataValidation type="whole" showErrorMessage="1" error="Enter a whole number of days." sqref="F8:F47">
      <formula1>-365</formula1>
      <formula2>365</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workbookViewId="0">
      <pane ySplit="6" topLeftCell="A7" activePane="bottomLeft" state="frozen"/>
      <selection pane="bottomLeft"/>
    </sheetView>
  </sheetViews>
  <sheetFormatPr defaultRowHeight="15" outlineLevelRow="0" outlineLevelCol="0" x14ac:dyDescent="55"/>
  <cols>
    <col min="1" max="1" width="20" customWidth="1"/>
    <col min="2" max="2" width="22" customWidth="1"/>
    <col min="3" max="11" width="12" customWidth="1"/>
  </cols>
  <sheetData>
    <row r="1" ht="30" customHeight="1" spans="1:11" x14ac:dyDescent="0.25">
      <c r="A1" s="1" t="s">
        <v>94</v>
      </c>
      <c r="B1" s="1"/>
      <c r="C1" s="1"/>
      <c r="D1" s="1"/>
      <c r="E1" s="1"/>
      <c r="F1" s="1"/>
      <c r="G1" s="1"/>
      <c r="H1" s="1"/>
      <c r="I1" s="1"/>
      <c r="J1" s="1"/>
      <c r="K1" s="1"/>
    </row>
    <row r="2" ht="20" customHeight="1" spans="1:11" x14ac:dyDescent="0.25">
      <c r="A2" s="2" t="s">
        <v>95</v>
      </c>
      <c r="B2" s="2"/>
      <c r="C2" s="2"/>
      <c r="D2" s="2"/>
      <c r="E2" s="2"/>
      <c r="F2" s="2"/>
      <c r="G2" s="2"/>
      <c r="H2" s="2"/>
      <c r="I2" s="2"/>
      <c r="J2" s="2"/>
      <c r="K2" s="2"/>
    </row>
    <row r="3" ht="8" customHeight="1" x14ac:dyDescent="0.25"/>
    <row r="4" ht="28" customHeight="1" spans="1:11" x14ac:dyDescent="0.25">
      <c r="A4" s="17" t="s">
        <v>96</v>
      </c>
      <c r="B4" s="17"/>
      <c r="C4" s="17"/>
      <c r="D4" s="17"/>
      <c r="E4" s="17"/>
      <c r="F4" s="17"/>
      <c r="G4" s="17"/>
      <c r="H4" s="17"/>
      <c r="I4" s="17"/>
      <c r="J4" s="17"/>
      <c r="K4" s="17"/>
    </row>
    <row r="6" ht="30" customHeight="1" spans="1:11" x14ac:dyDescent="0.25">
      <c r="A6" s="3" t="s">
        <v>76</v>
      </c>
      <c r="B6" s="3" t="s">
        <v>78</v>
      </c>
      <c r="C6" s="3" t="s">
        <v>23</v>
      </c>
      <c r="D6" s="3" t="s">
        <v>31</v>
      </c>
      <c r="E6" s="3" t="s">
        <v>97</v>
      </c>
      <c r="F6" s="3" t="s">
        <v>98</v>
      </c>
      <c r="G6" s="3" t="s">
        <v>99</v>
      </c>
      <c r="H6" s="3" t="s">
        <v>100</v>
      </c>
      <c r="I6" s="3" t="s">
        <v>101</v>
      </c>
      <c r="J6" s="3" t="s">
        <v>102</v>
      </c>
      <c r="K6" s="3" t="s">
        <v>103</v>
      </c>
    </row>
    <row r="7" spans="1:11" x14ac:dyDescent="0.25">
      <c r="A7" s="13">
        <f>IF(Crew!$A8="","",Crew!$A8)</f>
      </c>
      <c r="B7" s="13">
        <f>IF($A7="","",IF(OR(Crew!$C8="",Crew!$C8="Same as Setup"),Setup!$B$5,Crew!$C8))</f>
      </c>
      <c r="C7" s="14">
        <f>IF($A7="","",Crew!$D8)</f>
      </c>
      <c r="D7" s="14">
        <f>IF($A7="","",Crew!$E8)</f>
      </c>
      <c r="E7" s="34">
        <f>IF($A7="","",ROUND(365/($C7+$D7),1))</f>
      </c>
      <c r="F7" s="14">
        <f>IF($A7="","",IF(Setup!$B$9="Count as on-site",0,IF(Setup!$B$9="Mark as travel",MIN(2,$C7),MIN(2,$D7))))</f>
      </c>
      <c r="G7" s="14">
        <f>IF($A7="","",ROUND(($C7-IF(Setup!$B$9="Mark as travel",$F7,0))*365/($C7+$D7),0))</f>
      </c>
      <c r="H7" s="14">
        <f>IF($A7="","",ROUND($F7*365/($C7+$D7),0))</f>
      </c>
      <c r="I7" s="14">
        <f>IF($A7="","",ROUND(($D7-IF(Setup!$B$9="Take from R&amp;R",$F7,0))*365/($C7+$D7),0))</f>
      </c>
      <c r="J7" s="14">
        <f>IF($A7="","",$G7*Setup!$B$10)</f>
      </c>
      <c r="K7" s="34">
        <f>IF($A7="","",ROUND($J7*7/365,1))</f>
      </c>
    </row>
    <row r="8" spans="1:11" x14ac:dyDescent="0.25">
      <c r="A8" s="15">
        <f>IF(Crew!$A9="","",Crew!$A9)</f>
      </c>
      <c r="B8" s="15">
        <f>IF($A8="","",IF(OR(Crew!$C9="",Crew!$C9="Same as Setup"),Setup!$B$5,Crew!$C9))</f>
      </c>
      <c r="C8" s="16">
        <f>IF($A8="","",Crew!$D9)</f>
      </c>
      <c r="D8" s="16">
        <f>IF($A8="","",Crew!$E9)</f>
      </c>
      <c r="E8" s="35">
        <f>IF($A8="","",ROUND(365/($C8+$D8),1))</f>
      </c>
      <c r="F8" s="16">
        <f>IF($A8="","",IF(Setup!$B$9="Count as on-site",0,IF(Setup!$B$9="Mark as travel",MIN(2,$C8),MIN(2,$D8))))</f>
      </c>
      <c r="G8" s="16">
        <f>IF($A8="","",ROUND(($C8-IF(Setup!$B$9="Mark as travel",$F8,0))*365/($C8+$D8),0))</f>
      </c>
      <c r="H8" s="16">
        <f>IF($A8="","",ROUND($F8*365/($C8+$D8),0))</f>
      </c>
      <c r="I8" s="16">
        <f>IF($A8="","",ROUND(($D8-IF(Setup!$B$9="Take from R&amp;R",$F8,0))*365/($C8+$D8),0))</f>
      </c>
      <c r="J8" s="16">
        <f>IF($A8="","",$G8*Setup!$B$10)</f>
      </c>
      <c r="K8" s="35">
        <f>IF($A8="","",ROUND($J8*7/365,1))</f>
      </c>
    </row>
    <row r="9" spans="1:11" x14ac:dyDescent="0.25">
      <c r="A9" s="13">
        <f>IF(Crew!$A10="","",Crew!$A10)</f>
      </c>
      <c r="B9" s="13">
        <f>IF($A9="","",IF(OR(Crew!$C10="",Crew!$C10="Same as Setup"),Setup!$B$5,Crew!$C10))</f>
      </c>
      <c r="C9" s="14">
        <f>IF($A9="","",Crew!$D10)</f>
      </c>
      <c r="D9" s="14">
        <f>IF($A9="","",Crew!$E10)</f>
      </c>
      <c r="E9" s="34">
        <f>IF($A9="","",ROUND(365/($C9+$D9),1))</f>
      </c>
      <c r="F9" s="14">
        <f>IF($A9="","",IF(Setup!$B$9="Count as on-site",0,IF(Setup!$B$9="Mark as travel",MIN(2,$C9),MIN(2,$D9))))</f>
      </c>
      <c r="G9" s="14">
        <f>IF($A9="","",ROUND(($C9-IF(Setup!$B$9="Mark as travel",$F9,0))*365/($C9+$D9),0))</f>
      </c>
      <c r="H9" s="14">
        <f>IF($A9="","",ROUND($F9*365/($C9+$D9),0))</f>
      </c>
      <c r="I9" s="14">
        <f>IF($A9="","",ROUND(($D9-IF(Setup!$B$9="Take from R&amp;R",$F9,0))*365/($C9+$D9),0))</f>
      </c>
      <c r="J9" s="14">
        <f>IF($A9="","",$G9*Setup!$B$10)</f>
      </c>
      <c r="K9" s="34">
        <f>IF($A9="","",ROUND($J9*7/365,1))</f>
      </c>
    </row>
    <row r="10" spans="1:11" x14ac:dyDescent="0.25">
      <c r="A10" s="15">
        <f>IF(Crew!$A11="","",Crew!$A11)</f>
      </c>
      <c r="B10" s="15">
        <f>IF($A10="","",IF(OR(Crew!$C11="",Crew!$C11="Same as Setup"),Setup!$B$5,Crew!$C11))</f>
      </c>
      <c r="C10" s="16">
        <f>IF($A10="","",Crew!$D11)</f>
      </c>
      <c r="D10" s="16">
        <f>IF($A10="","",Crew!$E11)</f>
      </c>
      <c r="E10" s="35">
        <f>IF($A10="","",ROUND(365/($C10+$D10),1))</f>
      </c>
      <c r="F10" s="16">
        <f>IF($A10="","",IF(Setup!$B$9="Count as on-site",0,IF(Setup!$B$9="Mark as travel",MIN(2,$C10),MIN(2,$D10))))</f>
      </c>
      <c r="G10" s="16">
        <f>IF($A10="","",ROUND(($C10-IF(Setup!$B$9="Mark as travel",$F10,0))*365/($C10+$D10),0))</f>
      </c>
      <c r="H10" s="16">
        <f>IF($A10="","",ROUND($F10*365/($C10+$D10),0))</f>
      </c>
      <c r="I10" s="16">
        <f>IF($A10="","",ROUND(($D10-IF(Setup!$B$9="Take from R&amp;R",$F10,0))*365/($C10+$D10),0))</f>
      </c>
      <c r="J10" s="16">
        <f>IF($A10="","",$G10*Setup!$B$10)</f>
      </c>
      <c r="K10" s="35">
        <f>IF($A10="","",ROUND($J10*7/365,1))</f>
      </c>
    </row>
    <row r="11" spans="1:11" x14ac:dyDescent="0.25">
      <c r="A11" s="13">
        <f>IF(Crew!$A12="","",Crew!$A12)</f>
      </c>
      <c r="B11" s="13">
        <f>IF($A11="","",IF(OR(Crew!$C12="",Crew!$C12="Same as Setup"),Setup!$B$5,Crew!$C12))</f>
      </c>
      <c r="C11" s="14">
        <f>IF($A11="","",Crew!$D12)</f>
      </c>
      <c r="D11" s="14">
        <f>IF($A11="","",Crew!$E12)</f>
      </c>
      <c r="E11" s="34">
        <f>IF($A11="","",ROUND(365/($C11+$D11),1))</f>
      </c>
      <c r="F11" s="14">
        <f>IF($A11="","",IF(Setup!$B$9="Count as on-site",0,IF(Setup!$B$9="Mark as travel",MIN(2,$C11),MIN(2,$D11))))</f>
      </c>
      <c r="G11" s="14">
        <f>IF($A11="","",ROUND(($C11-IF(Setup!$B$9="Mark as travel",$F11,0))*365/($C11+$D11),0))</f>
      </c>
      <c r="H11" s="14">
        <f>IF($A11="","",ROUND($F11*365/($C11+$D11),0))</f>
      </c>
      <c r="I11" s="14">
        <f>IF($A11="","",ROUND(($D11-IF(Setup!$B$9="Take from R&amp;R",$F11,0))*365/($C11+$D11),0))</f>
      </c>
      <c r="J11" s="14">
        <f>IF($A11="","",$G11*Setup!$B$10)</f>
      </c>
      <c r="K11" s="34">
        <f>IF($A11="","",ROUND($J11*7/365,1))</f>
      </c>
    </row>
    <row r="12" spans="1:11" x14ac:dyDescent="0.25">
      <c r="A12" s="15">
        <f>IF(Crew!$A13="","",Crew!$A13)</f>
      </c>
      <c r="B12" s="15">
        <f>IF($A12="","",IF(OR(Crew!$C13="",Crew!$C13="Same as Setup"),Setup!$B$5,Crew!$C13))</f>
      </c>
      <c r="C12" s="16">
        <f>IF($A12="","",Crew!$D13)</f>
      </c>
      <c r="D12" s="16">
        <f>IF($A12="","",Crew!$E13)</f>
      </c>
      <c r="E12" s="35">
        <f>IF($A12="","",ROUND(365/($C12+$D12),1))</f>
      </c>
      <c r="F12" s="16">
        <f>IF($A12="","",IF(Setup!$B$9="Count as on-site",0,IF(Setup!$B$9="Mark as travel",MIN(2,$C12),MIN(2,$D12))))</f>
      </c>
      <c r="G12" s="16">
        <f>IF($A12="","",ROUND(($C12-IF(Setup!$B$9="Mark as travel",$F12,0))*365/($C12+$D12),0))</f>
      </c>
      <c r="H12" s="16">
        <f>IF($A12="","",ROUND($F12*365/($C12+$D12),0))</f>
      </c>
      <c r="I12" s="16">
        <f>IF($A12="","",ROUND(($D12-IF(Setup!$B$9="Take from R&amp;R",$F12,0))*365/($C12+$D12),0))</f>
      </c>
      <c r="J12" s="16">
        <f>IF($A12="","",$G12*Setup!$B$10)</f>
      </c>
      <c r="K12" s="35">
        <f>IF($A12="","",ROUND($J12*7/365,1))</f>
      </c>
    </row>
    <row r="13" spans="1:11" x14ac:dyDescent="0.25">
      <c r="A13" s="13">
        <f>IF(Crew!$A14="","",Crew!$A14)</f>
      </c>
      <c r="B13" s="13">
        <f>IF($A13="","",IF(OR(Crew!$C14="",Crew!$C14="Same as Setup"),Setup!$B$5,Crew!$C14))</f>
      </c>
      <c r="C13" s="14">
        <f>IF($A13="","",Crew!$D14)</f>
      </c>
      <c r="D13" s="14">
        <f>IF($A13="","",Crew!$E14)</f>
      </c>
      <c r="E13" s="34">
        <f>IF($A13="","",ROUND(365/($C13+$D13),1))</f>
      </c>
      <c r="F13" s="14">
        <f>IF($A13="","",IF(Setup!$B$9="Count as on-site",0,IF(Setup!$B$9="Mark as travel",MIN(2,$C13),MIN(2,$D13))))</f>
      </c>
      <c r="G13" s="14">
        <f>IF($A13="","",ROUND(($C13-IF(Setup!$B$9="Mark as travel",$F13,0))*365/($C13+$D13),0))</f>
      </c>
      <c r="H13" s="14">
        <f>IF($A13="","",ROUND($F13*365/($C13+$D13),0))</f>
      </c>
      <c r="I13" s="14">
        <f>IF($A13="","",ROUND(($D13-IF(Setup!$B$9="Take from R&amp;R",$F13,0))*365/($C13+$D13),0))</f>
      </c>
      <c r="J13" s="14">
        <f>IF($A13="","",$G13*Setup!$B$10)</f>
      </c>
      <c r="K13" s="34">
        <f>IF($A13="","",ROUND($J13*7/365,1))</f>
      </c>
    </row>
    <row r="14" spans="1:11" x14ac:dyDescent="0.25">
      <c r="A14" s="15">
        <f>IF(Crew!$A15="","",Crew!$A15)</f>
      </c>
      <c r="B14" s="15">
        <f>IF($A14="","",IF(OR(Crew!$C15="",Crew!$C15="Same as Setup"),Setup!$B$5,Crew!$C15))</f>
      </c>
      <c r="C14" s="16">
        <f>IF($A14="","",Crew!$D15)</f>
      </c>
      <c r="D14" s="16">
        <f>IF($A14="","",Crew!$E15)</f>
      </c>
      <c r="E14" s="35">
        <f>IF($A14="","",ROUND(365/($C14+$D14),1))</f>
      </c>
      <c r="F14" s="16">
        <f>IF($A14="","",IF(Setup!$B$9="Count as on-site",0,IF(Setup!$B$9="Mark as travel",MIN(2,$C14),MIN(2,$D14))))</f>
      </c>
      <c r="G14" s="16">
        <f>IF($A14="","",ROUND(($C14-IF(Setup!$B$9="Mark as travel",$F14,0))*365/($C14+$D14),0))</f>
      </c>
      <c r="H14" s="16">
        <f>IF($A14="","",ROUND($F14*365/($C14+$D14),0))</f>
      </c>
      <c r="I14" s="16">
        <f>IF($A14="","",ROUND(($D14-IF(Setup!$B$9="Take from R&amp;R",$F14,0))*365/($C14+$D14),0))</f>
      </c>
      <c r="J14" s="16">
        <f>IF($A14="","",$G14*Setup!$B$10)</f>
      </c>
      <c r="K14" s="35">
        <f>IF($A14="","",ROUND($J14*7/365,1))</f>
      </c>
    </row>
    <row r="15" spans="1:11" x14ac:dyDescent="0.25">
      <c r="A15" s="13">
        <f>IF(Crew!$A16="","",Crew!$A16)</f>
      </c>
      <c r="B15" s="13">
        <f>IF($A15="","",IF(OR(Crew!$C16="",Crew!$C16="Same as Setup"),Setup!$B$5,Crew!$C16))</f>
      </c>
      <c r="C15" s="14">
        <f>IF($A15="","",Crew!$D16)</f>
      </c>
      <c r="D15" s="14">
        <f>IF($A15="","",Crew!$E16)</f>
      </c>
      <c r="E15" s="34">
        <f>IF($A15="","",ROUND(365/($C15+$D15),1))</f>
      </c>
      <c r="F15" s="14">
        <f>IF($A15="","",IF(Setup!$B$9="Count as on-site",0,IF(Setup!$B$9="Mark as travel",MIN(2,$C15),MIN(2,$D15))))</f>
      </c>
      <c r="G15" s="14">
        <f>IF($A15="","",ROUND(($C15-IF(Setup!$B$9="Mark as travel",$F15,0))*365/($C15+$D15),0))</f>
      </c>
      <c r="H15" s="14">
        <f>IF($A15="","",ROUND($F15*365/($C15+$D15),0))</f>
      </c>
      <c r="I15" s="14">
        <f>IF($A15="","",ROUND(($D15-IF(Setup!$B$9="Take from R&amp;R",$F15,0))*365/($C15+$D15),0))</f>
      </c>
      <c r="J15" s="14">
        <f>IF($A15="","",$G15*Setup!$B$10)</f>
      </c>
      <c r="K15" s="34">
        <f>IF($A15="","",ROUND($J15*7/365,1))</f>
      </c>
    </row>
    <row r="16" spans="1:11" x14ac:dyDescent="0.25">
      <c r="A16" s="15">
        <f>IF(Crew!$A17="","",Crew!$A17)</f>
      </c>
      <c r="B16" s="15">
        <f>IF($A16="","",IF(OR(Crew!$C17="",Crew!$C17="Same as Setup"),Setup!$B$5,Crew!$C17))</f>
      </c>
      <c r="C16" s="16">
        <f>IF($A16="","",Crew!$D17)</f>
      </c>
      <c r="D16" s="16">
        <f>IF($A16="","",Crew!$E17)</f>
      </c>
      <c r="E16" s="35">
        <f>IF($A16="","",ROUND(365/($C16+$D16),1))</f>
      </c>
      <c r="F16" s="16">
        <f>IF($A16="","",IF(Setup!$B$9="Count as on-site",0,IF(Setup!$B$9="Mark as travel",MIN(2,$C16),MIN(2,$D16))))</f>
      </c>
      <c r="G16" s="16">
        <f>IF($A16="","",ROUND(($C16-IF(Setup!$B$9="Mark as travel",$F16,0))*365/($C16+$D16),0))</f>
      </c>
      <c r="H16" s="16">
        <f>IF($A16="","",ROUND($F16*365/($C16+$D16),0))</f>
      </c>
      <c r="I16" s="16">
        <f>IF($A16="","",ROUND(($D16-IF(Setup!$B$9="Take from R&amp;R",$F16,0))*365/($C16+$D16),0))</f>
      </c>
      <c r="J16" s="16">
        <f>IF($A16="","",$G16*Setup!$B$10)</f>
      </c>
      <c r="K16" s="35">
        <f>IF($A16="","",ROUND($J16*7/365,1))</f>
      </c>
    </row>
    <row r="17" spans="1:11" x14ac:dyDescent="0.25">
      <c r="A17" s="13">
        <f>IF(Crew!$A18="","",Crew!$A18)</f>
      </c>
      <c r="B17" s="13">
        <f>IF($A17="","",IF(OR(Crew!$C18="",Crew!$C18="Same as Setup"),Setup!$B$5,Crew!$C18))</f>
      </c>
      <c r="C17" s="14">
        <f>IF($A17="","",Crew!$D18)</f>
      </c>
      <c r="D17" s="14">
        <f>IF($A17="","",Crew!$E18)</f>
      </c>
      <c r="E17" s="34">
        <f>IF($A17="","",ROUND(365/($C17+$D17),1))</f>
      </c>
      <c r="F17" s="14">
        <f>IF($A17="","",IF(Setup!$B$9="Count as on-site",0,IF(Setup!$B$9="Mark as travel",MIN(2,$C17),MIN(2,$D17))))</f>
      </c>
      <c r="G17" s="14">
        <f>IF($A17="","",ROUND(($C17-IF(Setup!$B$9="Mark as travel",$F17,0))*365/($C17+$D17),0))</f>
      </c>
      <c r="H17" s="14">
        <f>IF($A17="","",ROUND($F17*365/($C17+$D17),0))</f>
      </c>
      <c r="I17" s="14">
        <f>IF($A17="","",ROUND(($D17-IF(Setup!$B$9="Take from R&amp;R",$F17,0))*365/($C17+$D17),0))</f>
      </c>
      <c r="J17" s="14">
        <f>IF($A17="","",$G17*Setup!$B$10)</f>
      </c>
      <c r="K17" s="34">
        <f>IF($A17="","",ROUND($J17*7/365,1))</f>
      </c>
    </row>
    <row r="18" spans="1:11" x14ac:dyDescent="0.25">
      <c r="A18" s="15">
        <f>IF(Crew!$A19="","",Crew!$A19)</f>
      </c>
      <c r="B18" s="15">
        <f>IF($A18="","",IF(OR(Crew!$C19="",Crew!$C19="Same as Setup"),Setup!$B$5,Crew!$C19))</f>
      </c>
      <c r="C18" s="16">
        <f>IF($A18="","",Crew!$D19)</f>
      </c>
      <c r="D18" s="16">
        <f>IF($A18="","",Crew!$E19)</f>
      </c>
      <c r="E18" s="35">
        <f>IF($A18="","",ROUND(365/($C18+$D18),1))</f>
      </c>
      <c r="F18" s="16">
        <f>IF($A18="","",IF(Setup!$B$9="Count as on-site",0,IF(Setup!$B$9="Mark as travel",MIN(2,$C18),MIN(2,$D18))))</f>
      </c>
      <c r="G18" s="16">
        <f>IF($A18="","",ROUND(($C18-IF(Setup!$B$9="Mark as travel",$F18,0))*365/($C18+$D18),0))</f>
      </c>
      <c r="H18" s="16">
        <f>IF($A18="","",ROUND($F18*365/($C18+$D18),0))</f>
      </c>
      <c r="I18" s="16">
        <f>IF($A18="","",ROUND(($D18-IF(Setup!$B$9="Take from R&amp;R",$F18,0))*365/($C18+$D18),0))</f>
      </c>
      <c r="J18" s="16">
        <f>IF($A18="","",$G18*Setup!$B$10)</f>
      </c>
      <c r="K18" s="35">
        <f>IF($A18="","",ROUND($J18*7/365,1))</f>
      </c>
    </row>
    <row r="19" spans="1:11" x14ac:dyDescent="0.25">
      <c r="A19" s="13">
        <f>IF(Crew!$A20="","",Crew!$A20)</f>
      </c>
      <c r="B19" s="13">
        <f>IF($A19="","",IF(OR(Crew!$C20="",Crew!$C20="Same as Setup"),Setup!$B$5,Crew!$C20))</f>
      </c>
      <c r="C19" s="14">
        <f>IF($A19="","",Crew!$D20)</f>
      </c>
      <c r="D19" s="14">
        <f>IF($A19="","",Crew!$E20)</f>
      </c>
      <c r="E19" s="34">
        <f>IF($A19="","",ROUND(365/($C19+$D19),1))</f>
      </c>
      <c r="F19" s="14">
        <f>IF($A19="","",IF(Setup!$B$9="Count as on-site",0,IF(Setup!$B$9="Mark as travel",MIN(2,$C19),MIN(2,$D19))))</f>
      </c>
      <c r="G19" s="14">
        <f>IF($A19="","",ROUND(($C19-IF(Setup!$B$9="Mark as travel",$F19,0))*365/($C19+$D19),0))</f>
      </c>
      <c r="H19" s="14">
        <f>IF($A19="","",ROUND($F19*365/($C19+$D19),0))</f>
      </c>
      <c r="I19" s="14">
        <f>IF($A19="","",ROUND(($D19-IF(Setup!$B$9="Take from R&amp;R",$F19,0))*365/($C19+$D19),0))</f>
      </c>
      <c r="J19" s="14">
        <f>IF($A19="","",$G19*Setup!$B$10)</f>
      </c>
      <c r="K19" s="34">
        <f>IF($A19="","",ROUND($J19*7/365,1))</f>
      </c>
    </row>
    <row r="20" spans="1:11" x14ac:dyDescent="0.25">
      <c r="A20" s="15">
        <f>IF(Crew!$A21="","",Crew!$A21)</f>
      </c>
      <c r="B20" s="15">
        <f>IF($A20="","",IF(OR(Crew!$C21="",Crew!$C21="Same as Setup"),Setup!$B$5,Crew!$C21))</f>
      </c>
      <c r="C20" s="16">
        <f>IF($A20="","",Crew!$D21)</f>
      </c>
      <c r="D20" s="16">
        <f>IF($A20="","",Crew!$E21)</f>
      </c>
      <c r="E20" s="35">
        <f>IF($A20="","",ROUND(365/($C20+$D20),1))</f>
      </c>
      <c r="F20" s="16">
        <f>IF($A20="","",IF(Setup!$B$9="Count as on-site",0,IF(Setup!$B$9="Mark as travel",MIN(2,$C20),MIN(2,$D20))))</f>
      </c>
      <c r="G20" s="16">
        <f>IF($A20="","",ROUND(($C20-IF(Setup!$B$9="Mark as travel",$F20,0))*365/($C20+$D20),0))</f>
      </c>
      <c r="H20" s="16">
        <f>IF($A20="","",ROUND($F20*365/($C20+$D20),0))</f>
      </c>
      <c r="I20" s="16">
        <f>IF($A20="","",ROUND(($D20-IF(Setup!$B$9="Take from R&amp;R",$F20,0))*365/($C20+$D20),0))</f>
      </c>
      <c r="J20" s="16">
        <f>IF($A20="","",$G20*Setup!$B$10)</f>
      </c>
      <c r="K20" s="35">
        <f>IF($A20="","",ROUND($J20*7/365,1))</f>
      </c>
    </row>
    <row r="21" spans="1:11" x14ac:dyDescent="0.25">
      <c r="A21" s="13">
        <f>IF(Crew!$A22="","",Crew!$A22)</f>
      </c>
      <c r="B21" s="13">
        <f>IF($A21="","",IF(OR(Crew!$C22="",Crew!$C22="Same as Setup"),Setup!$B$5,Crew!$C22))</f>
      </c>
      <c r="C21" s="14">
        <f>IF($A21="","",Crew!$D22)</f>
      </c>
      <c r="D21" s="14">
        <f>IF($A21="","",Crew!$E22)</f>
      </c>
      <c r="E21" s="34">
        <f>IF($A21="","",ROUND(365/($C21+$D21),1))</f>
      </c>
      <c r="F21" s="14">
        <f>IF($A21="","",IF(Setup!$B$9="Count as on-site",0,IF(Setup!$B$9="Mark as travel",MIN(2,$C21),MIN(2,$D21))))</f>
      </c>
      <c r="G21" s="14">
        <f>IF($A21="","",ROUND(($C21-IF(Setup!$B$9="Mark as travel",$F21,0))*365/($C21+$D21),0))</f>
      </c>
      <c r="H21" s="14">
        <f>IF($A21="","",ROUND($F21*365/($C21+$D21),0))</f>
      </c>
      <c r="I21" s="14">
        <f>IF($A21="","",ROUND(($D21-IF(Setup!$B$9="Take from R&amp;R",$F21,0))*365/($C21+$D21),0))</f>
      </c>
      <c r="J21" s="14">
        <f>IF($A21="","",$G21*Setup!$B$10)</f>
      </c>
      <c r="K21" s="34">
        <f>IF($A21="","",ROUND($J21*7/365,1))</f>
      </c>
    </row>
    <row r="22" spans="1:11" x14ac:dyDescent="0.25">
      <c r="A22" s="15">
        <f>IF(Crew!$A23="","",Crew!$A23)</f>
      </c>
      <c r="B22" s="15">
        <f>IF($A22="","",IF(OR(Crew!$C23="",Crew!$C23="Same as Setup"),Setup!$B$5,Crew!$C23))</f>
      </c>
      <c r="C22" s="16">
        <f>IF($A22="","",Crew!$D23)</f>
      </c>
      <c r="D22" s="16">
        <f>IF($A22="","",Crew!$E23)</f>
      </c>
      <c r="E22" s="35">
        <f>IF($A22="","",ROUND(365/($C22+$D22),1))</f>
      </c>
      <c r="F22" s="16">
        <f>IF($A22="","",IF(Setup!$B$9="Count as on-site",0,IF(Setup!$B$9="Mark as travel",MIN(2,$C22),MIN(2,$D22))))</f>
      </c>
      <c r="G22" s="16">
        <f>IF($A22="","",ROUND(($C22-IF(Setup!$B$9="Mark as travel",$F22,0))*365/($C22+$D22),0))</f>
      </c>
      <c r="H22" s="16">
        <f>IF($A22="","",ROUND($F22*365/($C22+$D22),0))</f>
      </c>
      <c r="I22" s="16">
        <f>IF($A22="","",ROUND(($D22-IF(Setup!$B$9="Take from R&amp;R",$F22,0))*365/($C22+$D22),0))</f>
      </c>
      <c r="J22" s="16">
        <f>IF($A22="","",$G22*Setup!$B$10)</f>
      </c>
      <c r="K22" s="35">
        <f>IF($A22="","",ROUND($J22*7/365,1))</f>
      </c>
    </row>
    <row r="23" spans="1:11" x14ac:dyDescent="0.25">
      <c r="A23" s="13">
        <f>IF(Crew!$A24="","",Crew!$A24)</f>
      </c>
      <c r="B23" s="13">
        <f>IF($A23="","",IF(OR(Crew!$C24="",Crew!$C24="Same as Setup"),Setup!$B$5,Crew!$C24))</f>
      </c>
      <c r="C23" s="14">
        <f>IF($A23="","",Crew!$D24)</f>
      </c>
      <c r="D23" s="14">
        <f>IF($A23="","",Crew!$E24)</f>
      </c>
      <c r="E23" s="34">
        <f>IF($A23="","",ROUND(365/($C23+$D23),1))</f>
      </c>
      <c r="F23" s="14">
        <f>IF($A23="","",IF(Setup!$B$9="Count as on-site",0,IF(Setup!$B$9="Mark as travel",MIN(2,$C23),MIN(2,$D23))))</f>
      </c>
      <c r="G23" s="14">
        <f>IF($A23="","",ROUND(($C23-IF(Setup!$B$9="Mark as travel",$F23,0))*365/($C23+$D23),0))</f>
      </c>
      <c r="H23" s="14">
        <f>IF($A23="","",ROUND($F23*365/($C23+$D23),0))</f>
      </c>
      <c r="I23" s="14">
        <f>IF($A23="","",ROUND(($D23-IF(Setup!$B$9="Take from R&amp;R",$F23,0))*365/($C23+$D23),0))</f>
      </c>
      <c r="J23" s="14">
        <f>IF($A23="","",$G23*Setup!$B$10)</f>
      </c>
      <c r="K23" s="34">
        <f>IF($A23="","",ROUND($J23*7/365,1))</f>
      </c>
    </row>
    <row r="24" spans="1:11" x14ac:dyDescent="0.25">
      <c r="A24" s="15">
        <f>IF(Crew!$A25="","",Crew!$A25)</f>
      </c>
      <c r="B24" s="15">
        <f>IF($A24="","",IF(OR(Crew!$C25="",Crew!$C25="Same as Setup"),Setup!$B$5,Crew!$C25))</f>
      </c>
      <c r="C24" s="16">
        <f>IF($A24="","",Crew!$D25)</f>
      </c>
      <c r="D24" s="16">
        <f>IF($A24="","",Crew!$E25)</f>
      </c>
      <c r="E24" s="35">
        <f>IF($A24="","",ROUND(365/($C24+$D24),1))</f>
      </c>
      <c r="F24" s="16">
        <f>IF($A24="","",IF(Setup!$B$9="Count as on-site",0,IF(Setup!$B$9="Mark as travel",MIN(2,$C24),MIN(2,$D24))))</f>
      </c>
      <c r="G24" s="16">
        <f>IF($A24="","",ROUND(($C24-IF(Setup!$B$9="Mark as travel",$F24,0))*365/($C24+$D24),0))</f>
      </c>
      <c r="H24" s="16">
        <f>IF($A24="","",ROUND($F24*365/($C24+$D24),0))</f>
      </c>
      <c r="I24" s="16">
        <f>IF($A24="","",ROUND(($D24-IF(Setup!$B$9="Take from R&amp;R",$F24,0))*365/($C24+$D24),0))</f>
      </c>
      <c r="J24" s="16">
        <f>IF($A24="","",$G24*Setup!$B$10)</f>
      </c>
      <c r="K24" s="35">
        <f>IF($A24="","",ROUND($J24*7/365,1))</f>
      </c>
    </row>
    <row r="25" spans="1:11" x14ac:dyDescent="0.25">
      <c r="A25" s="13">
        <f>IF(Crew!$A26="","",Crew!$A26)</f>
      </c>
      <c r="B25" s="13">
        <f>IF($A25="","",IF(OR(Crew!$C26="",Crew!$C26="Same as Setup"),Setup!$B$5,Crew!$C26))</f>
      </c>
      <c r="C25" s="14">
        <f>IF($A25="","",Crew!$D26)</f>
      </c>
      <c r="D25" s="14">
        <f>IF($A25="","",Crew!$E26)</f>
      </c>
      <c r="E25" s="34">
        <f>IF($A25="","",ROUND(365/($C25+$D25),1))</f>
      </c>
      <c r="F25" s="14">
        <f>IF($A25="","",IF(Setup!$B$9="Count as on-site",0,IF(Setup!$B$9="Mark as travel",MIN(2,$C25),MIN(2,$D25))))</f>
      </c>
      <c r="G25" s="14">
        <f>IF($A25="","",ROUND(($C25-IF(Setup!$B$9="Mark as travel",$F25,0))*365/($C25+$D25),0))</f>
      </c>
      <c r="H25" s="14">
        <f>IF($A25="","",ROUND($F25*365/($C25+$D25),0))</f>
      </c>
      <c r="I25" s="14">
        <f>IF($A25="","",ROUND(($D25-IF(Setup!$B$9="Take from R&amp;R",$F25,0))*365/($C25+$D25),0))</f>
      </c>
      <c r="J25" s="14">
        <f>IF($A25="","",$G25*Setup!$B$10)</f>
      </c>
      <c r="K25" s="34">
        <f>IF($A25="","",ROUND($J25*7/365,1))</f>
      </c>
    </row>
    <row r="26" spans="1:11" x14ac:dyDescent="0.25">
      <c r="A26" s="15">
        <f>IF(Crew!$A27="","",Crew!$A27)</f>
      </c>
      <c r="B26" s="15">
        <f>IF($A26="","",IF(OR(Crew!$C27="",Crew!$C27="Same as Setup"),Setup!$B$5,Crew!$C27))</f>
      </c>
      <c r="C26" s="16">
        <f>IF($A26="","",Crew!$D27)</f>
      </c>
      <c r="D26" s="16">
        <f>IF($A26="","",Crew!$E27)</f>
      </c>
      <c r="E26" s="35">
        <f>IF($A26="","",ROUND(365/($C26+$D26),1))</f>
      </c>
      <c r="F26" s="16">
        <f>IF($A26="","",IF(Setup!$B$9="Count as on-site",0,IF(Setup!$B$9="Mark as travel",MIN(2,$C26),MIN(2,$D26))))</f>
      </c>
      <c r="G26" s="16">
        <f>IF($A26="","",ROUND(($C26-IF(Setup!$B$9="Mark as travel",$F26,0))*365/($C26+$D26),0))</f>
      </c>
      <c r="H26" s="16">
        <f>IF($A26="","",ROUND($F26*365/($C26+$D26),0))</f>
      </c>
      <c r="I26" s="16">
        <f>IF($A26="","",ROUND(($D26-IF(Setup!$B$9="Take from R&amp;R",$F26,0))*365/($C26+$D26),0))</f>
      </c>
      <c r="J26" s="16">
        <f>IF($A26="","",$G26*Setup!$B$10)</f>
      </c>
      <c r="K26" s="35">
        <f>IF($A26="","",ROUND($J26*7/365,1))</f>
      </c>
    </row>
    <row r="27" spans="1:11" x14ac:dyDescent="0.25">
      <c r="A27" s="13">
        <f>IF(Crew!$A28="","",Crew!$A28)</f>
      </c>
      <c r="B27" s="13">
        <f>IF($A27="","",IF(OR(Crew!$C28="",Crew!$C28="Same as Setup"),Setup!$B$5,Crew!$C28))</f>
      </c>
      <c r="C27" s="14">
        <f>IF($A27="","",Crew!$D28)</f>
      </c>
      <c r="D27" s="14">
        <f>IF($A27="","",Crew!$E28)</f>
      </c>
      <c r="E27" s="34">
        <f>IF($A27="","",ROUND(365/($C27+$D27),1))</f>
      </c>
      <c r="F27" s="14">
        <f>IF($A27="","",IF(Setup!$B$9="Count as on-site",0,IF(Setup!$B$9="Mark as travel",MIN(2,$C27),MIN(2,$D27))))</f>
      </c>
      <c r="G27" s="14">
        <f>IF($A27="","",ROUND(($C27-IF(Setup!$B$9="Mark as travel",$F27,0))*365/($C27+$D27),0))</f>
      </c>
      <c r="H27" s="14">
        <f>IF($A27="","",ROUND($F27*365/($C27+$D27),0))</f>
      </c>
      <c r="I27" s="14">
        <f>IF($A27="","",ROUND(($D27-IF(Setup!$B$9="Take from R&amp;R",$F27,0))*365/($C27+$D27),0))</f>
      </c>
      <c r="J27" s="14">
        <f>IF($A27="","",$G27*Setup!$B$10)</f>
      </c>
      <c r="K27" s="34">
        <f>IF($A27="","",ROUND($J27*7/365,1))</f>
      </c>
    </row>
    <row r="28" spans="1:11" x14ac:dyDescent="0.25">
      <c r="A28" s="15">
        <f>IF(Crew!$A29="","",Crew!$A29)</f>
      </c>
      <c r="B28" s="15">
        <f>IF($A28="","",IF(OR(Crew!$C29="",Crew!$C29="Same as Setup"),Setup!$B$5,Crew!$C29))</f>
      </c>
      <c r="C28" s="16">
        <f>IF($A28="","",Crew!$D29)</f>
      </c>
      <c r="D28" s="16">
        <f>IF($A28="","",Crew!$E29)</f>
      </c>
      <c r="E28" s="35">
        <f>IF($A28="","",ROUND(365/($C28+$D28),1))</f>
      </c>
      <c r="F28" s="16">
        <f>IF($A28="","",IF(Setup!$B$9="Count as on-site",0,IF(Setup!$B$9="Mark as travel",MIN(2,$C28),MIN(2,$D28))))</f>
      </c>
      <c r="G28" s="16">
        <f>IF($A28="","",ROUND(($C28-IF(Setup!$B$9="Mark as travel",$F28,0))*365/($C28+$D28),0))</f>
      </c>
      <c r="H28" s="16">
        <f>IF($A28="","",ROUND($F28*365/($C28+$D28),0))</f>
      </c>
      <c r="I28" s="16">
        <f>IF($A28="","",ROUND(($D28-IF(Setup!$B$9="Take from R&amp;R",$F28,0))*365/($C28+$D28),0))</f>
      </c>
      <c r="J28" s="16">
        <f>IF($A28="","",$G28*Setup!$B$10)</f>
      </c>
      <c r="K28" s="35">
        <f>IF($A28="","",ROUND($J28*7/365,1))</f>
      </c>
    </row>
    <row r="29" spans="1:11" x14ac:dyDescent="0.25">
      <c r="A29" s="13">
        <f>IF(Crew!$A30="","",Crew!$A30)</f>
      </c>
      <c r="B29" s="13">
        <f>IF($A29="","",IF(OR(Crew!$C30="",Crew!$C30="Same as Setup"),Setup!$B$5,Crew!$C30))</f>
      </c>
      <c r="C29" s="14">
        <f>IF($A29="","",Crew!$D30)</f>
      </c>
      <c r="D29" s="14">
        <f>IF($A29="","",Crew!$E30)</f>
      </c>
      <c r="E29" s="34">
        <f>IF($A29="","",ROUND(365/($C29+$D29),1))</f>
      </c>
      <c r="F29" s="14">
        <f>IF($A29="","",IF(Setup!$B$9="Count as on-site",0,IF(Setup!$B$9="Mark as travel",MIN(2,$C29),MIN(2,$D29))))</f>
      </c>
      <c r="G29" s="14">
        <f>IF($A29="","",ROUND(($C29-IF(Setup!$B$9="Mark as travel",$F29,0))*365/($C29+$D29),0))</f>
      </c>
      <c r="H29" s="14">
        <f>IF($A29="","",ROUND($F29*365/($C29+$D29),0))</f>
      </c>
      <c r="I29" s="14">
        <f>IF($A29="","",ROUND(($D29-IF(Setup!$B$9="Take from R&amp;R",$F29,0))*365/($C29+$D29),0))</f>
      </c>
      <c r="J29" s="14">
        <f>IF($A29="","",$G29*Setup!$B$10)</f>
      </c>
      <c r="K29" s="34">
        <f>IF($A29="","",ROUND($J29*7/365,1))</f>
      </c>
    </row>
    <row r="30" spans="1:11" x14ac:dyDescent="0.25">
      <c r="A30" s="15">
        <f>IF(Crew!$A31="","",Crew!$A31)</f>
      </c>
      <c r="B30" s="15">
        <f>IF($A30="","",IF(OR(Crew!$C31="",Crew!$C31="Same as Setup"),Setup!$B$5,Crew!$C31))</f>
      </c>
      <c r="C30" s="16">
        <f>IF($A30="","",Crew!$D31)</f>
      </c>
      <c r="D30" s="16">
        <f>IF($A30="","",Crew!$E31)</f>
      </c>
      <c r="E30" s="35">
        <f>IF($A30="","",ROUND(365/($C30+$D30),1))</f>
      </c>
      <c r="F30" s="16">
        <f>IF($A30="","",IF(Setup!$B$9="Count as on-site",0,IF(Setup!$B$9="Mark as travel",MIN(2,$C30),MIN(2,$D30))))</f>
      </c>
      <c r="G30" s="16">
        <f>IF($A30="","",ROUND(($C30-IF(Setup!$B$9="Mark as travel",$F30,0))*365/($C30+$D30),0))</f>
      </c>
      <c r="H30" s="16">
        <f>IF($A30="","",ROUND($F30*365/($C30+$D30),0))</f>
      </c>
      <c r="I30" s="16">
        <f>IF($A30="","",ROUND(($D30-IF(Setup!$B$9="Take from R&amp;R",$F30,0))*365/($C30+$D30),0))</f>
      </c>
      <c r="J30" s="16">
        <f>IF($A30="","",$G30*Setup!$B$10)</f>
      </c>
      <c r="K30" s="35">
        <f>IF($A30="","",ROUND($J30*7/365,1))</f>
      </c>
    </row>
    <row r="31" spans="1:11" x14ac:dyDescent="0.25">
      <c r="A31" s="13">
        <f>IF(Crew!$A32="","",Crew!$A32)</f>
      </c>
      <c r="B31" s="13">
        <f>IF($A31="","",IF(OR(Crew!$C32="",Crew!$C32="Same as Setup"),Setup!$B$5,Crew!$C32))</f>
      </c>
      <c r="C31" s="14">
        <f>IF($A31="","",Crew!$D32)</f>
      </c>
      <c r="D31" s="14">
        <f>IF($A31="","",Crew!$E32)</f>
      </c>
      <c r="E31" s="34">
        <f>IF($A31="","",ROUND(365/($C31+$D31),1))</f>
      </c>
      <c r="F31" s="14">
        <f>IF($A31="","",IF(Setup!$B$9="Count as on-site",0,IF(Setup!$B$9="Mark as travel",MIN(2,$C31),MIN(2,$D31))))</f>
      </c>
      <c r="G31" s="14">
        <f>IF($A31="","",ROUND(($C31-IF(Setup!$B$9="Mark as travel",$F31,0))*365/($C31+$D31),0))</f>
      </c>
      <c r="H31" s="14">
        <f>IF($A31="","",ROUND($F31*365/($C31+$D31),0))</f>
      </c>
      <c r="I31" s="14">
        <f>IF($A31="","",ROUND(($D31-IF(Setup!$B$9="Take from R&amp;R",$F31,0))*365/($C31+$D31),0))</f>
      </c>
      <c r="J31" s="14">
        <f>IF($A31="","",$G31*Setup!$B$10)</f>
      </c>
      <c r="K31" s="34">
        <f>IF($A31="","",ROUND($J31*7/365,1))</f>
      </c>
    </row>
    <row r="32" spans="1:11" x14ac:dyDescent="0.25">
      <c r="A32" s="15">
        <f>IF(Crew!$A33="","",Crew!$A33)</f>
      </c>
      <c r="B32" s="15">
        <f>IF($A32="","",IF(OR(Crew!$C33="",Crew!$C33="Same as Setup"),Setup!$B$5,Crew!$C33))</f>
      </c>
      <c r="C32" s="16">
        <f>IF($A32="","",Crew!$D33)</f>
      </c>
      <c r="D32" s="16">
        <f>IF($A32="","",Crew!$E33)</f>
      </c>
      <c r="E32" s="35">
        <f>IF($A32="","",ROUND(365/($C32+$D32),1))</f>
      </c>
      <c r="F32" s="16">
        <f>IF($A32="","",IF(Setup!$B$9="Count as on-site",0,IF(Setup!$B$9="Mark as travel",MIN(2,$C32),MIN(2,$D32))))</f>
      </c>
      <c r="G32" s="16">
        <f>IF($A32="","",ROUND(($C32-IF(Setup!$B$9="Mark as travel",$F32,0))*365/($C32+$D32),0))</f>
      </c>
      <c r="H32" s="16">
        <f>IF($A32="","",ROUND($F32*365/($C32+$D32),0))</f>
      </c>
      <c r="I32" s="16">
        <f>IF($A32="","",ROUND(($D32-IF(Setup!$B$9="Take from R&amp;R",$F32,0))*365/($C32+$D32),0))</f>
      </c>
      <c r="J32" s="16">
        <f>IF($A32="","",$G32*Setup!$B$10)</f>
      </c>
      <c r="K32" s="35">
        <f>IF($A32="","",ROUND($J32*7/365,1))</f>
      </c>
    </row>
    <row r="33" spans="1:11" x14ac:dyDescent="0.25">
      <c r="A33" s="13">
        <f>IF(Crew!$A34="","",Crew!$A34)</f>
      </c>
      <c r="B33" s="13">
        <f>IF($A33="","",IF(OR(Crew!$C34="",Crew!$C34="Same as Setup"),Setup!$B$5,Crew!$C34))</f>
      </c>
      <c r="C33" s="14">
        <f>IF($A33="","",Crew!$D34)</f>
      </c>
      <c r="D33" s="14">
        <f>IF($A33="","",Crew!$E34)</f>
      </c>
      <c r="E33" s="34">
        <f>IF($A33="","",ROUND(365/($C33+$D33),1))</f>
      </c>
      <c r="F33" s="14">
        <f>IF($A33="","",IF(Setup!$B$9="Count as on-site",0,IF(Setup!$B$9="Mark as travel",MIN(2,$C33),MIN(2,$D33))))</f>
      </c>
      <c r="G33" s="14">
        <f>IF($A33="","",ROUND(($C33-IF(Setup!$B$9="Mark as travel",$F33,0))*365/($C33+$D33),0))</f>
      </c>
      <c r="H33" s="14">
        <f>IF($A33="","",ROUND($F33*365/($C33+$D33),0))</f>
      </c>
      <c r="I33" s="14">
        <f>IF($A33="","",ROUND(($D33-IF(Setup!$B$9="Take from R&amp;R",$F33,0))*365/($C33+$D33),0))</f>
      </c>
      <c r="J33" s="14">
        <f>IF($A33="","",$G33*Setup!$B$10)</f>
      </c>
      <c r="K33" s="34">
        <f>IF($A33="","",ROUND($J33*7/365,1))</f>
      </c>
    </row>
    <row r="34" spans="1:11" x14ac:dyDescent="0.25">
      <c r="A34" s="15">
        <f>IF(Crew!$A35="","",Crew!$A35)</f>
      </c>
      <c r="B34" s="15">
        <f>IF($A34="","",IF(OR(Crew!$C35="",Crew!$C35="Same as Setup"),Setup!$B$5,Crew!$C35))</f>
      </c>
      <c r="C34" s="16">
        <f>IF($A34="","",Crew!$D35)</f>
      </c>
      <c r="D34" s="16">
        <f>IF($A34="","",Crew!$E35)</f>
      </c>
      <c r="E34" s="35">
        <f>IF($A34="","",ROUND(365/($C34+$D34),1))</f>
      </c>
      <c r="F34" s="16">
        <f>IF($A34="","",IF(Setup!$B$9="Count as on-site",0,IF(Setup!$B$9="Mark as travel",MIN(2,$C34),MIN(2,$D34))))</f>
      </c>
      <c r="G34" s="16">
        <f>IF($A34="","",ROUND(($C34-IF(Setup!$B$9="Mark as travel",$F34,0))*365/($C34+$D34),0))</f>
      </c>
      <c r="H34" s="16">
        <f>IF($A34="","",ROUND($F34*365/($C34+$D34),0))</f>
      </c>
      <c r="I34" s="16">
        <f>IF($A34="","",ROUND(($D34-IF(Setup!$B$9="Take from R&amp;R",$F34,0))*365/($C34+$D34),0))</f>
      </c>
      <c r="J34" s="16">
        <f>IF($A34="","",$G34*Setup!$B$10)</f>
      </c>
      <c r="K34" s="35">
        <f>IF($A34="","",ROUND($J34*7/365,1))</f>
      </c>
    </row>
    <row r="35" spans="1:11" x14ac:dyDescent="0.25">
      <c r="A35" s="13">
        <f>IF(Crew!$A36="","",Crew!$A36)</f>
      </c>
      <c r="B35" s="13">
        <f>IF($A35="","",IF(OR(Crew!$C36="",Crew!$C36="Same as Setup"),Setup!$B$5,Crew!$C36))</f>
      </c>
      <c r="C35" s="14">
        <f>IF($A35="","",Crew!$D36)</f>
      </c>
      <c r="D35" s="14">
        <f>IF($A35="","",Crew!$E36)</f>
      </c>
      <c r="E35" s="34">
        <f>IF($A35="","",ROUND(365/($C35+$D35),1))</f>
      </c>
      <c r="F35" s="14">
        <f>IF($A35="","",IF(Setup!$B$9="Count as on-site",0,IF(Setup!$B$9="Mark as travel",MIN(2,$C35),MIN(2,$D35))))</f>
      </c>
      <c r="G35" s="14">
        <f>IF($A35="","",ROUND(($C35-IF(Setup!$B$9="Mark as travel",$F35,0))*365/($C35+$D35),0))</f>
      </c>
      <c r="H35" s="14">
        <f>IF($A35="","",ROUND($F35*365/($C35+$D35),0))</f>
      </c>
      <c r="I35" s="14">
        <f>IF($A35="","",ROUND(($D35-IF(Setup!$B$9="Take from R&amp;R",$F35,0))*365/($C35+$D35),0))</f>
      </c>
      <c r="J35" s="14">
        <f>IF($A35="","",$G35*Setup!$B$10)</f>
      </c>
      <c r="K35" s="34">
        <f>IF($A35="","",ROUND($J35*7/365,1))</f>
      </c>
    </row>
    <row r="36" spans="1:11" x14ac:dyDescent="0.25">
      <c r="A36" s="15">
        <f>IF(Crew!$A37="","",Crew!$A37)</f>
      </c>
      <c r="B36" s="15">
        <f>IF($A36="","",IF(OR(Crew!$C37="",Crew!$C37="Same as Setup"),Setup!$B$5,Crew!$C37))</f>
      </c>
      <c r="C36" s="16">
        <f>IF($A36="","",Crew!$D37)</f>
      </c>
      <c r="D36" s="16">
        <f>IF($A36="","",Crew!$E37)</f>
      </c>
      <c r="E36" s="35">
        <f>IF($A36="","",ROUND(365/($C36+$D36),1))</f>
      </c>
      <c r="F36" s="16">
        <f>IF($A36="","",IF(Setup!$B$9="Count as on-site",0,IF(Setup!$B$9="Mark as travel",MIN(2,$C36),MIN(2,$D36))))</f>
      </c>
      <c r="G36" s="16">
        <f>IF($A36="","",ROUND(($C36-IF(Setup!$B$9="Mark as travel",$F36,0))*365/($C36+$D36),0))</f>
      </c>
      <c r="H36" s="16">
        <f>IF($A36="","",ROUND($F36*365/($C36+$D36),0))</f>
      </c>
      <c r="I36" s="16">
        <f>IF($A36="","",ROUND(($D36-IF(Setup!$B$9="Take from R&amp;R",$F36,0))*365/($C36+$D36),0))</f>
      </c>
      <c r="J36" s="16">
        <f>IF($A36="","",$G36*Setup!$B$10)</f>
      </c>
      <c r="K36" s="35">
        <f>IF($A36="","",ROUND($J36*7/365,1))</f>
      </c>
    </row>
    <row r="37" spans="1:11" x14ac:dyDescent="0.25">
      <c r="A37" s="13">
        <f>IF(Crew!$A38="","",Crew!$A38)</f>
      </c>
      <c r="B37" s="13">
        <f>IF($A37="","",IF(OR(Crew!$C38="",Crew!$C38="Same as Setup"),Setup!$B$5,Crew!$C38))</f>
      </c>
      <c r="C37" s="14">
        <f>IF($A37="","",Crew!$D38)</f>
      </c>
      <c r="D37" s="14">
        <f>IF($A37="","",Crew!$E38)</f>
      </c>
      <c r="E37" s="34">
        <f>IF($A37="","",ROUND(365/($C37+$D37),1))</f>
      </c>
      <c r="F37" s="14">
        <f>IF($A37="","",IF(Setup!$B$9="Count as on-site",0,IF(Setup!$B$9="Mark as travel",MIN(2,$C37),MIN(2,$D37))))</f>
      </c>
      <c r="G37" s="14">
        <f>IF($A37="","",ROUND(($C37-IF(Setup!$B$9="Mark as travel",$F37,0))*365/($C37+$D37),0))</f>
      </c>
      <c r="H37" s="14">
        <f>IF($A37="","",ROUND($F37*365/($C37+$D37),0))</f>
      </c>
      <c r="I37" s="14">
        <f>IF($A37="","",ROUND(($D37-IF(Setup!$B$9="Take from R&amp;R",$F37,0))*365/($C37+$D37),0))</f>
      </c>
      <c r="J37" s="14">
        <f>IF($A37="","",$G37*Setup!$B$10)</f>
      </c>
      <c r="K37" s="34">
        <f>IF($A37="","",ROUND($J37*7/365,1))</f>
      </c>
    </row>
    <row r="38" spans="1:11" x14ac:dyDescent="0.25">
      <c r="A38" s="15">
        <f>IF(Crew!$A39="","",Crew!$A39)</f>
      </c>
      <c r="B38" s="15">
        <f>IF($A38="","",IF(OR(Crew!$C39="",Crew!$C39="Same as Setup"),Setup!$B$5,Crew!$C39))</f>
      </c>
      <c r="C38" s="16">
        <f>IF($A38="","",Crew!$D39)</f>
      </c>
      <c r="D38" s="16">
        <f>IF($A38="","",Crew!$E39)</f>
      </c>
      <c r="E38" s="35">
        <f>IF($A38="","",ROUND(365/($C38+$D38),1))</f>
      </c>
      <c r="F38" s="16">
        <f>IF($A38="","",IF(Setup!$B$9="Count as on-site",0,IF(Setup!$B$9="Mark as travel",MIN(2,$C38),MIN(2,$D38))))</f>
      </c>
      <c r="G38" s="16">
        <f>IF($A38="","",ROUND(($C38-IF(Setup!$B$9="Mark as travel",$F38,0))*365/($C38+$D38),0))</f>
      </c>
      <c r="H38" s="16">
        <f>IF($A38="","",ROUND($F38*365/($C38+$D38),0))</f>
      </c>
      <c r="I38" s="16">
        <f>IF($A38="","",ROUND(($D38-IF(Setup!$B$9="Take from R&amp;R",$F38,0))*365/($C38+$D38),0))</f>
      </c>
      <c r="J38" s="16">
        <f>IF($A38="","",$G38*Setup!$B$10)</f>
      </c>
      <c r="K38" s="35">
        <f>IF($A38="","",ROUND($J38*7/365,1))</f>
      </c>
    </row>
    <row r="39" spans="1:11" x14ac:dyDescent="0.25">
      <c r="A39" s="13">
        <f>IF(Crew!$A40="","",Crew!$A40)</f>
      </c>
      <c r="B39" s="13">
        <f>IF($A39="","",IF(OR(Crew!$C40="",Crew!$C40="Same as Setup"),Setup!$B$5,Crew!$C40))</f>
      </c>
      <c r="C39" s="14">
        <f>IF($A39="","",Crew!$D40)</f>
      </c>
      <c r="D39" s="14">
        <f>IF($A39="","",Crew!$E40)</f>
      </c>
      <c r="E39" s="34">
        <f>IF($A39="","",ROUND(365/($C39+$D39),1))</f>
      </c>
      <c r="F39" s="14">
        <f>IF($A39="","",IF(Setup!$B$9="Count as on-site",0,IF(Setup!$B$9="Mark as travel",MIN(2,$C39),MIN(2,$D39))))</f>
      </c>
      <c r="G39" s="14">
        <f>IF($A39="","",ROUND(($C39-IF(Setup!$B$9="Mark as travel",$F39,0))*365/($C39+$D39),0))</f>
      </c>
      <c r="H39" s="14">
        <f>IF($A39="","",ROUND($F39*365/($C39+$D39),0))</f>
      </c>
      <c r="I39" s="14">
        <f>IF($A39="","",ROUND(($D39-IF(Setup!$B$9="Take from R&amp;R",$F39,0))*365/($C39+$D39),0))</f>
      </c>
      <c r="J39" s="14">
        <f>IF($A39="","",$G39*Setup!$B$10)</f>
      </c>
      <c r="K39" s="34">
        <f>IF($A39="","",ROUND($J39*7/365,1))</f>
      </c>
    </row>
    <row r="40" spans="1:11" x14ac:dyDescent="0.25">
      <c r="A40" s="15">
        <f>IF(Crew!$A41="","",Crew!$A41)</f>
      </c>
      <c r="B40" s="15">
        <f>IF($A40="","",IF(OR(Crew!$C41="",Crew!$C41="Same as Setup"),Setup!$B$5,Crew!$C41))</f>
      </c>
      <c r="C40" s="16">
        <f>IF($A40="","",Crew!$D41)</f>
      </c>
      <c r="D40" s="16">
        <f>IF($A40="","",Crew!$E41)</f>
      </c>
      <c r="E40" s="35">
        <f>IF($A40="","",ROUND(365/($C40+$D40),1))</f>
      </c>
      <c r="F40" s="16">
        <f>IF($A40="","",IF(Setup!$B$9="Count as on-site",0,IF(Setup!$B$9="Mark as travel",MIN(2,$C40),MIN(2,$D40))))</f>
      </c>
      <c r="G40" s="16">
        <f>IF($A40="","",ROUND(($C40-IF(Setup!$B$9="Mark as travel",$F40,0))*365/($C40+$D40),0))</f>
      </c>
      <c r="H40" s="16">
        <f>IF($A40="","",ROUND($F40*365/($C40+$D40),0))</f>
      </c>
      <c r="I40" s="16">
        <f>IF($A40="","",ROUND(($D40-IF(Setup!$B$9="Take from R&amp;R",$F40,0))*365/($C40+$D40),0))</f>
      </c>
      <c r="J40" s="16">
        <f>IF($A40="","",$G40*Setup!$B$10)</f>
      </c>
      <c r="K40" s="35">
        <f>IF($A40="","",ROUND($J40*7/365,1))</f>
      </c>
    </row>
    <row r="41" spans="1:11" x14ac:dyDescent="0.25">
      <c r="A41" s="13">
        <f>IF(Crew!$A42="","",Crew!$A42)</f>
      </c>
      <c r="B41" s="13">
        <f>IF($A41="","",IF(OR(Crew!$C42="",Crew!$C42="Same as Setup"),Setup!$B$5,Crew!$C42))</f>
      </c>
      <c r="C41" s="14">
        <f>IF($A41="","",Crew!$D42)</f>
      </c>
      <c r="D41" s="14">
        <f>IF($A41="","",Crew!$E42)</f>
      </c>
      <c r="E41" s="34">
        <f>IF($A41="","",ROUND(365/($C41+$D41),1))</f>
      </c>
      <c r="F41" s="14">
        <f>IF($A41="","",IF(Setup!$B$9="Count as on-site",0,IF(Setup!$B$9="Mark as travel",MIN(2,$C41),MIN(2,$D41))))</f>
      </c>
      <c r="G41" s="14">
        <f>IF($A41="","",ROUND(($C41-IF(Setup!$B$9="Mark as travel",$F41,0))*365/($C41+$D41),0))</f>
      </c>
      <c r="H41" s="14">
        <f>IF($A41="","",ROUND($F41*365/($C41+$D41),0))</f>
      </c>
      <c r="I41" s="14">
        <f>IF($A41="","",ROUND(($D41-IF(Setup!$B$9="Take from R&amp;R",$F41,0))*365/($C41+$D41),0))</f>
      </c>
      <c r="J41" s="14">
        <f>IF($A41="","",$G41*Setup!$B$10)</f>
      </c>
      <c r="K41" s="34">
        <f>IF($A41="","",ROUND($J41*7/365,1))</f>
      </c>
    </row>
    <row r="42" spans="1:11" x14ac:dyDescent="0.25">
      <c r="A42" s="15">
        <f>IF(Crew!$A43="","",Crew!$A43)</f>
      </c>
      <c r="B42" s="15">
        <f>IF($A42="","",IF(OR(Crew!$C43="",Crew!$C43="Same as Setup"),Setup!$B$5,Crew!$C43))</f>
      </c>
      <c r="C42" s="16">
        <f>IF($A42="","",Crew!$D43)</f>
      </c>
      <c r="D42" s="16">
        <f>IF($A42="","",Crew!$E43)</f>
      </c>
      <c r="E42" s="35">
        <f>IF($A42="","",ROUND(365/($C42+$D42),1))</f>
      </c>
      <c r="F42" s="16">
        <f>IF($A42="","",IF(Setup!$B$9="Count as on-site",0,IF(Setup!$B$9="Mark as travel",MIN(2,$C42),MIN(2,$D42))))</f>
      </c>
      <c r="G42" s="16">
        <f>IF($A42="","",ROUND(($C42-IF(Setup!$B$9="Mark as travel",$F42,0))*365/($C42+$D42),0))</f>
      </c>
      <c r="H42" s="16">
        <f>IF($A42="","",ROUND($F42*365/($C42+$D42),0))</f>
      </c>
      <c r="I42" s="16">
        <f>IF($A42="","",ROUND(($D42-IF(Setup!$B$9="Take from R&amp;R",$F42,0))*365/($C42+$D42),0))</f>
      </c>
      <c r="J42" s="16">
        <f>IF($A42="","",$G42*Setup!$B$10)</f>
      </c>
      <c r="K42" s="35">
        <f>IF($A42="","",ROUND($J42*7/365,1))</f>
      </c>
    </row>
    <row r="43" spans="1:11" x14ac:dyDescent="0.25">
      <c r="A43" s="13">
        <f>IF(Crew!$A44="","",Crew!$A44)</f>
      </c>
      <c r="B43" s="13">
        <f>IF($A43="","",IF(OR(Crew!$C44="",Crew!$C44="Same as Setup"),Setup!$B$5,Crew!$C44))</f>
      </c>
      <c r="C43" s="14">
        <f>IF($A43="","",Crew!$D44)</f>
      </c>
      <c r="D43" s="14">
        <f>IF($A43="","",Crew!$E44)</f>
      </c>
      <c r="E43" s="34">
        <f>IF($A43="","",ROUND(365/($C43+$D43),1))</f>
      </c>
      <c r="F43" s="14">
        <f>IF($A43="","",IF(Setup!$B$9="Count as on-site",0,IF(Setup!$B$9="Mark as travel",MIN(2,$C43),MIN(2,$D43))))</f>
      </c>
      <c r="G43" s="14">
        <f>IF($A43="","",ROUND(($C43-IF(Setup!$B$9="Mark as travel",$F43,0))*365/($C43+$D43),0))</f>
      </c>
      <c r="H43" s="14">
        <f>IF($A43="","",ROUND($F43*365/($C43+$D43),0))</f>
      </c>
      <c r="I43" s="14">
        <f>IF($A43="","",ROUND(($D43-IF(Setup!$B$9="Take from R&amp;R",$F43,0))*365/($C43+$D43),0))</f>
      </c>
      <c r="J43" s="14">
        <f>IF($A43="","",$G43*Setup!$B$10)</f>
      </c>
      <c r="K43" s="34">
        <f>IF($A43="","",ROUND($J43*7/365,1))</f>
      </c>
    </row>
    <row r="44" spans="1:11" x14ac:dyDescent="0.25">
      <c r="A44" s="15">
        <f>IF(Crew!$A45="","",Crew!$A45)</f>
      </c>
      <c r="B44" s="15">
        <f>IF($A44="","",IF(OR(Crew!$C45="",Crew!$C45="Same as Setup"),Setup!$B$5,Crew!$C45))</f>
      </c>
      <c r="C44" s="16">
        <f>IF($A44="","",Crew!$D45)</f>
      </c>
      <c r="D44" s="16">
        <f>IF($A44="","",Crew!$E45)</f>
      </c>
      <c r="E44" s="35">
        <f>IF($A44="","",ROUND(365/($C44+$D44),1))</f>
      </c>
      <c r="F44" s="16">
        <f>IF($A44="","",IF(Setup!$B$9="Count as on-site",0,IF(Setup!$B$9="Mark as travel",MIN(2,$C44),MIN(2,$D44))))</f>
      </c>
      <c r="G44" s="16">
        <f>IF($A44="","",ROUND(($C44-IF(Setup!$B$9="Mark as travel",$F44,0))*365/($C44+$D44),0))</f>
      </c>
      <c r="H44" s="16">
        <f>IF($A44="","",ROUND($F44*365/($C44+$D44),0))</f>
      </c>
      <c r="I44" s="16">
        <f>IF($A44="","",ROUND(($D44-IF(Setup!$B$9="Take from R&amp;R",$F44,0))*365/($C44+$D44),0))</f>
      </c>
      <c r="J44" s="16">
        <f>IF($A44="","",$G44*Setup!$B$10)</f>
      </c>
      <c r="K44" s="35">
        <f>IF($A44="","",ROUND($J44*7/365,1))</f>
      </c>
    </row>
    <row r="45" spans="1:11" x14ac:dyDescent="0.25">
      <c r="A45" s="13">
        <f>IF(Crew!$A46="","",Crew!$A46)</f>
      </c>
      <c r="B45" s="13">
        <f>IF($A45="","",IF(OR(Crew!$C46="",Crew!$C46="Same as Setup"),Setup!$B$5,Crew!$C46))</f>
      </c>
      <c r="C45" s="14">
        <f>IF($A45="","",Crew!$D46)</f>
      </c>
      <c r="D45" s="14">
        <f>IF($A45="","",Crew!$E46)</f>
      </c>
      <c r="E45" s="34">
        <f>IF($A45="","",ROUND(365/($C45+$D45),1))</f>
      </c>
      <c r="F45" s="14">
        <f>IF($A45="","",IF(Setup!$B$9="Count as on-site",0,IF(Setup!$B$9="Mark as travel",MIN(2,$C45),MIN(2,$D45))))</f>
      </c>
      <c r="G45" s="14">
        <f>IF($A45="","",ROUND(($C45-IF(Setup!$B$9="Mark as travel",$F45,0))*365/($C45+$D45),0))</f>
      </c>
      <c r="H45" s="14">
        <f>IF($A45="","",ROUND($F45*365/($C45+$D45),0))</f>
      </c>
      <c r="I45" s="14">
        <f>IF($A45="","",ROUND(($D45-IF(Setup!$B$9="Take from R&amp;R",$F45,0))*365/($C45+$D45),0))</f>
      </c>
      <c r="J45" s="14">
        <f>IF($A45="","",$G45*Setup!$B$10)</f>
      </c>
      <c r="K45" s="34">
        <f>IF($A45="","",ROUND($J45*7/365,1))</f>
      </c>
    </row>
    <row r="46" spans="1:11" x14ac:dyDescent="0.25">
      <c r="A46" s="15">
        <f>IF(Crew!$A47="","",Crew!$A47)</f>
      </c>
      <c r="B46" s="15">
        <f>IF($A46="","",IF(OR(Crew!$C47="",Crew!$C47="Same as Setup"),Setup!$B$5,Crew!$C47))</f>
      </c>
      <c r="C46" s="16">
        <f>IF($A46="","",Crew!$D47)</f>
      </c>
      <c r="D46" s="16">
        <f>IF($A46="","",Crew!$E47)</f>
      </c>
      <c r="E46" s="35">
        <f>IF($A46="","",ROUND(365/($C46+$D46),1))</f>
      </c>
      <c r="F46" s="16">
        <f>IF($A46="","",IF(Setup!$B$9="Count as on-site",0,IF(Setup!$B$9="Mark as travel",MIN(2,$C46),MIN(2,$D46))))</f>
      </c>
      <c r="G46" s="16">
        <f>IF($A46="","",ROUND(($C46-IF(Setup!$B$9="Mark as travel",$F46,0))*365/($C46+$D46),0))</f>
      </c>
      <c r="H46" s="16">
        <f>IF($A46="","",ROUND($F46*365/($C46+$D46),0))</f>
      </c>
      <c r="I46" s="16">
        <f>IF($A46="","",ROUND(($D46-IF(Setup!$B$9="Take from R&amp;R",$F46,0))*365/($C46+$D46),0))</f>
      </c>
      <c r="J46" s="16">
        <f>IF($A46="","",$G46*Setup!$B$10)</f>
      </c>
      <c r="K46" s="35">
        <f>IF($A46="","",ROUND($J46*7/365,1))</f>
      </c>
    </row>
    <row r="48" spans="1:11" x14ac:dyDescent="0.25">
      <c r="A48" s="17" t="s">
        <v>104</v>
      </c>
      <c r="B48" s="17"/>
      <c r="C48" s="17"/>
      <c r="D48" s="17"/>
      <c r="E48" s="17"/>
      <c r="F48" s="17"/>
      <c r="G48" s="17"/>
      <c r="H48" s="17"/>
      <c r="I48" s="17"/>
      <c r="J48" s="17"/>
      <c r="K48" s="17"/>
    </row>
    <row r="49" spans="1:11" x14ac:dyDescent="0.25">
      <c r="A49" s="17"/>
      <c r="B49" s="17"/>
      <c r="C49" s="17"/>
      <c r="D49" s="17"/>
      <c r="E49" s="17"/>
      <c r="F49" s="17"/>
      <c r="G49" s="17"/>
      <c r="H49" s="17"/>
      <c r="I49" s="17"/>
      <c r="J49" s="17"/>
      <c r="K49" s="17"/>
    </row>
    <row r="51" spans="1:1" x14ac:dyDescent="0.25">
      <c r="A51" s="18" t="s">
        <v>51</v>
      </c>
    </row>
  </sheetData>
  <mergeCells count="4">
    <mergeCell ref="A1:K1"/>
    <mergeCell ref="A2:K2"/>
    <mergeCell ref="A4:K4"/>
    <mergeCell ref="A48:K49"/>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FormatPr defaultRowHeight="15" outlineLevelRow="0" outlineLevelCol="0" x14ac:dyDescent="55"/>
  <cols>
    <col min="1" max="1" width="26" customWidth="1"/>
    <col min="2" max="3" width="12" customWidth="1"/>
    <col min="4" max="5" width="14" customWidth="1"/>
    <col min="6" max="6" width="50" customWidth="1"/>
  </cols>
  <sheetData>
    <row r="1" ht="30" customHeight="1" spans="1:6" x14ac:dyDescent="0.25">
      <c r="A1" s="1" t="s">
        <v>105</v>
      </c>
      <c r="B1" s="1"/>
      <c r="C1" s="1"/>
      <c r="D1" s="1"/>
      <c r="E1" s="1"/>
      <c r="F1" s="1"/>
    </row>
    <row r="2" ht="20" customHeight="1" spans="1:6" x14ac:dyDescent="0.25">
      <c r="A2" s="2" t="s">
        <v>106</v>
      </c>
      <c r="B2" s="2"/>
      <c r="C2" s="2"/>
      <c r="D2" s="2"/>
      <c r="E2" s="2"/>
      <c r="F2" s="2"/>
    </row>
    <row r="3" ht="8" customHeight="1" x14ac:dyDescent="0.25"/>
    <row r="4" ht="30" customHeight="1" spans="1:6" x14ac:dyDescent="0.25">
      <c r="A4" s="3" t="s">
        <v>107</v>
      </c>
      <c r="B4" s="3" t="s">
        <v>108</v>
      </c>
      <c r="C4" s="3"/>
      <c r="D4" s="3"/>
      <c r="E4" s="3"/>
      <c r="F4" s="3"/>
    </row>
    <row r="5" spans="1:6" x14ac:dyDescent="0.25">
      <c r="A5" s="36" t="s">
        <v>109</v>
      </c>
      <c r="B5" s="13" t="s">
        <v>89</v>
      </c>
      <c r="C5" s="13"/>
      <c r="D5" s="13"/>
      <c r="E5" s="13"/>
      <c r="F5" s="13"/>
    </row>
    <row r="6" spans="1:6" x14ac:dyDescent="0.25">
      <c r="A6" s="37" t="s">
        <v>110</v>
      </c>
      <c r="B6" s="13" t="s">
        <v>90</v>
      </c>
      <c r="C6" s="13"/>
      <c r="D6" s="13"/>
      <c r="E6" s="13"/>
      <c r="F6" s="13"/>
    </row>
    <row r="7" spans="1:6" x14ac:dyDescent="0.25">
      <c r="A7" s="38" t="s">
        <v>111</v>
      </c>
      <c r="B7" s="13" t="s">
        <v>112</v>
      </c>
      <c r="C7" s="13"/>
      <c r="D7" s="13"/>
      <c r="E7" s="13"/>
      <c r="F7" s="13"/>
    </row>
    <row r="8" spans="1:6" x14ac:dyDescent="0.25">
      <c r="A8" s="39" t="s">
        <v>113</v>
      </c>
      <c r="B8" s="13" t="s">
        <v>114</v>
      </c>
      <c r="C8" s="13"/>
      <c r="D8" s="13"/>
      <c r="E8" s="13"/>
      <c r="F8" s="13"/>
    </row>
    <row r="11" spans="1:1" x14ac:dyDescent="0.25">
      <c r="A11" s="21" t="s">
        <v>115</v>
      </c>
    </row>
    <row r="12" ht="30" customHeight="1" spans="1:6" x14ac:dyDescent="0.25">
      <c r="A12" s="3" t="s">
        <v>78</v>
      </c>
      <c r="B12" s="3" t="s">
        <v>23</v>
      </c>
      <c r="C12" s="3" t="s">
        <v>31</v>
      </c>
      <c r="D12" s="3" t="s">
        <v>97</v>
      </c>
      <c r="E12" s="3" t="s">
        <v>116</v>
      </c>
      <c r="F12" s="3" t="s">
        <v>117</v>
      </c>
    </row>
    <row r="13" spans="1:6" x14ac:dyDescent="0.25">
      <c r="A13" s="6" t="s">
        <v>6</v>
      </c>
      <c r="B13" s="14">
        <v>14</v>
      </c>
      <c r="C13" s="14">
        <v>7</v>
      </c>
      <c r="D13" s="34">
        <f>ROUND(365/(B13+C13),1)</f>
      </c>
      <c r="E13" s="40">
        <f>B13/(B13+C13)</f>
      </c>
      <c r="F13" s="6" t="s">
        <v>33</v>
      </c>
    </row>
    <row r="14" spans="1:6" x14ac:dyDescent="0.25">
      <c r="A14" s="41" t="s">
        <v>34</v>
      </c>
      <c r="B14" s="16">
        <v>21</v>
      </c>
      <c r="C14" s="16">
        <v>7</v>
      </c>
      <c r="D14" s="35">
        <f>ROUND(365/(B14+C14),1)</f>
      </c>
      <c r="E14" s="42">
        <f>B14/(B14+C14)</f>
      </c>
      <c r="F14" s="41" t="s">
        <v>35</v>
      </c>
    </row>
    <row r="15" spans="1:6" x14ac:dyDescent="0.25">
      <c r="A15" s="6" t="s">
        <v>36</v>
      </c>
      <c r="B15" s="14">
        <v>8</v>
      </c>
      <c r="C15" s="14">
        <v>6</v>
      </c>
      <c r="D15" s="34">
        <f>ROUND(365/(B15+C15),1)</f>
      </c>
      <c r="E15" s="40">
        <f>B15/(B15+C15)</f>
      </c>
      <c r="F15" s="6" t="s">
        <v>37</v>
      </c>
    </row>
    <row r="16" spans="1:6" x14ac:dyDescent="0.25">
      <c r="A16" s="41" t="s">
        <v>38</v>
      </c>
      <c r="B16" s="16">
        <v>9</v>
      </c>
      <c r="C16" s="16">
        <v>5</v>
      </c>
      <c r="D16" s="35">
        <f>ROUND(365/(B16+C16),1)</f>
      </c>
      <c r="E16" s="42">
        <f>B16/(B16+C16)</f>
      </c>
      <c r="F16" s="41" t="s">
        <v>39</v>
      </c>
    </row>
    <row r="17" spans="1:6" x14ac:dyDescent="0.25">
      <c r="A17" s="6" t="s">
        <v>40</v>
      </c>
      <c r="B17" s="14">
        <v>4</v>
      </c>
      <c r="C17" s="14">
        <v>3</v>
      </c>
      <c r="D17" s="34">
        <f>ROUND(365/(B17+C17),1)</f>
      </c>
      <c r="E17" s="40">
        <f>B17/(B17+C17)</f>
      </c>
      <c r="F17" s="6" t="s">
        <v>41</v>
      </c>
    </row>
    <row r="18" spans="1:6" x14ac:dyDescent="0.25">
      <c r="A18" s="41" t="s">
        <v>42</v>
      </c>
      <c r="B18" s="16">
        <v>5</v>
      </c>
      <c r="C18" s="16">
        <v>2</v>
      </c>
      <c r="D18" s="35">
        <f>ROUND(365/(B18+C18),1)</f>
      </c>
      <c r="E18" s="42">
        <f>B18/(B18+C18)</f>
      </c>
      <c r="F18" s="41" t="s">
        <v>43</v>
      </c>
    </row>
    <row r="19" spans="1:6" x14ac:dyDescent="0.25">
      <c r="A19" s="6" t="s">
        <v>44</v>
      </c>
      <c r="B19" s="14">
        <v>14</v>
      </c>
      <c r="C19" s="14">
        <v>14</v>
      </c>
      <c r="D19" s="34">
        <f>ROUND(365/(B19+C19),1)</f>
      </c>
      <c r="E19" s="40">
        <f>B19/(B19+C19)</f>
      </c>
      <c r="F19" s="6" t="s">
        <v>45</v>
      </c>
    </row>
    <row r="20" spans="1:6" x14ac:dyDescent="0.25">
      <c r="A20" s="41" t="s">
        <v>46</v>
      </c>
      <c r="B20" s="16">
        <v>7</v>
      </c>
      <c r="C20" s="16">
        <v>7</v>
      </c>
      <c r="D20" s="35">
        <f>ROUND(365/(B20+C20),1)</f>
      </c>
      <c r="E20" s="42">
        <f>B20/(B20+C20)</f>
      </c>
      <c r="F20" s="41" t="s">
        <v>47</v>
      </c>
    </row>
    <row r="23" spans="1:6" x14ac:dyDescent="0.25">
      <c r="A23" s="43" t="s">
        <v>118</v>
      </c>
      <c r="B23" s="43"/>
      <c r="C23" s="43"/>
      <c r="D23" s="43"/>
      <c r="E23" s="43"/>
      <c r="F23" s="43"/>
    </row>
    <row r="24" spans="1:6" x14ac:dyDescent="0.25">
      <c r="A24" s="44" t="s">
        <v>119</v>
      </c>
      <c r="B24" s="44"/>
      <c r="C24" s="44"/>
      <c r="D24" s="44"/>
      <c r="E24" s="44"/>
      <c r="F24" s="44"/>
    </row>
    <row r="25" spans="1:6" x14ac:dyDescent="0.25">
      <c r="A25" s="44" t="s">
        <v>120</v>
      </c>
      <c r="B25" s="44"/>
      <c r="C25" s="44"/>
      <c r="D25" s="44"/>
      <c r="E25" s="44"/>
      <c r="F25" s="44"/>
    </row>
    <row r="26" spans="1:6" x14ac:dyDescent="0.25">
      <c r="A26" s="44" t="s">
        <v>121</v>
      </c>
      <c r="B26" s="44"/>
      <c r="C26" s="44"/>
      <c r="D26" s="44"/>
      <c r="E26" s="44"/>
      <c r="F26" s="44"/>
    </row>
    <row r="27" spans="1:6" x14ac:dyDescent="0.25">
      <c r="A27" s="44" t="s">
        <v>122</v>
      </c>
      <c r="B27" s="44"/>
      <c r="C27" s="44"/>
      <c r="D27" s="44"/>
      <c r="E27" s="44"/>
      <c r="F27" s="44"/>
    </row>
    <row r="28" spans="1:6" x14ac:dyDescent="0.25">
      <c r="A28" s="43" t="s">
        <v>123</v>
      </c>
      <c r="B28" s="43"/>
      <c r="C28" s="43"/>
      <c r="D28" s="43"/>
      <c r="E28" s="43"/>
      <c r="F28" s="43"/>
    </row>
    <row r="29" ht="30" customHeight="1" spans="1:6" x14ac:dyDescent="0.25">
      <c r="A29" s="44" t="s">
        <v>124</v>
      </c>
      <c r="B29" s="44"/>
      <c r="C29" s="44"/>
      <c r="D29" s="44"/>
      <c r="E29" s="44"/>
      <c r="F29" s="44"/>
    </row>
    <row r="30" spans="1:6" x14ac:dyDescent="0.25">
      <c r="A30" s="44" t="s">
        <v>125</v>
      </c>
      <c r="B30" s="44"/>
      <c r="C30" s="44"/>
      <c r="D30" s="44"/>
      <c r="E30" s="44"/>
      <c r="F30" s="44"/>
    </row>
    <row r="31" ht="30" customHeight="1" spans="1:6" x14ac:dyDescent="0.25">
      <c r="A31" s="44" t="s">
        <v>126</v>
      </c>
      <c r="B31" s="44"/>
      <c r="C31" s="44"/>
      <c r="D31" s="44"/>
      <c r="E31" s="44"/>
      <c r="F31" s="44"/>
    </row>
    <row r="32" spans="1:6" x14ac:dyDescent="0.25">
      <c r="A32" s="44" t="s">
        <v>127</v>
      </c>
      <c r="B32" s="44"/>
      <c r="C32" s="44"/>
      <c r="D32" s="44"/>
      <c r="E32" s="44"/>
      <c r="F32" s="44"/>
    </row>
    <row r="33" spans="1:6" x14ac:dyDescent="0.25">
      <c r="A33" s="44" t="s">
        <v>122</v>
      </c>
      <c r="B33" s="44"/>
      <c r="C33" s="44"/>
      <c r="D33" s="44"/>
      <c r="E33" s="44"/>
      <c r="F33" s="44"/>
    </row>
    <row r="34" spans="1:6" x14ac:dyDescent="0.25">
      <c r="A34" s="43" t="s">
        <v>128</v>
      </c>
      <c r="B34" s="43"/>
      <c r="C34" s="43"/>
      <c r="D34" s="43"/>
      <c r="E34" s="43"/>
      <c r="F34" s="43"/>
    </row>
    <row r="35" spans="1:6" x14ac:dyDescent="0.25">
      <c r="A35" s="44" t="s">
        <v>129</v>
      </c>
      <c r="B35" s="44"/>
      <c r="C35" s="44"/>
      <c r="D35" s="44"/>
      <c r="E35" s="44"/>
      <c r="F35" s="44"/>
    </row>
    <row r="36" ht="30" customHeight="1" spans="1:6" x14ac:dyDescent="0.25">
      <c r="A36" s="44" t="s">
        <v>130</v>
      </c>
      <c r="B36" s="44"/>
      <c r="C36" s="44"/>
      <c r="D36" s="44"/>
      <c r="E36" s="44"/>
      <c r="F36" s="44"/>
    </row>
    <row r="37" ht="30" customHeight="1" spans="1:6" x14ac:dyDescent="0.25">
      <c r="A37" s="44" t="s">
        <v>131</v>
      </c>
      <c r="B37" s="44"/>
      <c r="C37" s="44"/>
      <c r="D37" s="44"/>
      <c r="E37" s="44"/>
      <c r="F37" s="44"/>
    </row>
    <row r="38" spans="1:6" x14ac:dyDescent="0.25">
      <c r="A38" s="44" t="s">
        <v>122</v>
      </c>
      <c r="B38" s="44"/>
      <c r="C38" s="44"/>
      <c r="D38" s="44"/>
      <c r="E38" s="44"/>
      <c r="F38" s="44"/>
    </row>
    <row r="39" spans="1:6" x14ac:dyDescent="0.25">
      <c r="A39" s="45" t="s">
        <v>51</v>
      </c>
      <c r="B39" s="45"/>
      <c r="C39" s="45"/>
      <c r="D39" s="45"/>
      <c r="E39" s="45"/>
      <c r="F39" s="45"/>
    </row>
  </sheetData>
  <mergeCells count="24">
    <mergeCell ref="A1:F1"/>
    <mergeCell ref="A2:F2"/>
    <mergeCell ref="B4:F4"/>
    <mergeCell ref="B5:F5"/>
    <mergeCell ref="B6:F6"/>
    <mergeCell ref="B7:F7"/>
    <mergeCell ref="B8:F8"/>
    <mergeCell ref="A23:F23"/>
    <mergeCell ref="A24:F24"/>
    <mergeCell ref="A25:F25"/>
    <mergeCell ref="A26:F26"/>
    <mergeCell ref="A27:F27"/>
    <mergeCell ref="A28:F28"/>
    <mergeCell ref="A29:F29"/>
    <mergeCell ref="A30:F30"/>
    <mergeCell ref="A31:F31"/>
    <mergeCell ref="A32:F32"/>
    <mergeCell ref="A33:F33"/>
    <mergeCell ref="A34:F34"/>
    <mergeCell ref="A35:F35"/>
    <mergeCell ref="A36:F36"/>
    <mergeCell ref="A37:F37"/>
    <mergeCell ref="A38:F38"/>
    <mergeCell ref="A39:F39"/>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Setup</vt:lpstr>
      <vt:lpstr>12-month calendar</vt:lpstr>
      <vt:lpstr>Crew</vt:lpstr>
      <vt:lpstr>Hours summary</vt:lpstr>
      <vt:lpstr>Legend &amp; notes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RosterElf</dc:creator>
  <dc:title>FIFO swing roster template</dc:title>
  <dc:subject/>
  <dc:description/>
  <cp:keywords/>
  <cp:category/>
  <cp:lastModifiedBy>Unknown</cp:lastModifiedBy>
  <dcterms:created xsi:type="dcterms:W3CDTF">2026-11-03T05:43:34Z</dcterms:created>
  <dcterms:modified xsi:type="dcterms:W3CDTF">2026-11-03T05:43:34Z</dcterms:modified>
</cp:coreProperties>
</file>